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/>
  <xr:revisionPtr revIDLastSave="0" documentId="13_ncr:1_{2A276424-D069-48D4-AB81-AAEE491271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①更新月（最新）分及び過去分" sheetId="26" r:id="rId1"/>
    <sheet name="（参考）従前の調査様式" sheetId="11" state="hidden" r:id="rId2"/>
  </sheets>
  <definedNames>
    <definedName name="_xlnm.Print_Area" localSheetId="0">'①更新月（最新）分及び過去分'!$A$1:$U$149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129" i="26" l="1"/>
  <c r="O125" i="26"/>
  <c r="O121" i="26"/>
  <c r="O100" i="26"/>
  <c r="O96" i="26"/>
  <c r="O83" i="26"/>
  <c r="O78" i="26"/>
  <c r="O74" i="26"/>
  <c r="O117" i="26"/>
  <c r="O70" i="26"/>
  <c r="O48" i="26"/>
  <c r="O16" i="26"/>
  <c r="O15" i="26"/>
  <c r="O13" i="26"/>
  <c r="O12" i="26"/>
  <c r="O11" i="26"/>
  <c r="O9" i="26"/>
  <c r="O7" i="26"/>
  <c r="O5" i="26"/>
  <c r="H106" i="26"/>
  <c r="H93" i="26"/>
  <c r="H80" i="26"/>
  <c r="H29" i="26"/>
  <c r="H16" i="26" s="1"/>
  <c r="H15" i="26"/>
  <c r="H17" i="26" s="1"/>
  <c r="H13" i="26"/>
  <c r="H12" i="26"/>
  <c r="H11" i="26"/>
  <c r="H9" i="26"/>
  <c r="H7" i="26"/>
  <c r="H5" i="26"/>
  <c r="N129" i="26" l="1"/>
  <c r="N125" i="26"/>
  <c r="N121" i="26"/>
  <c r="N117" i="26"/>
  <c r="N100" i="26"/>
  <c r="N96" i="26"/>
  <c r="N83" i="26"/>
  <c r="N78" i="26"/>
  <c r="N74" i="26"/>
  <c r="N70" i="26"/>
  <c r="N48" i="26"/>
  <c r="N11" i="26"/>
  <c r="N32" i="26"/>
  <c r="N7" i="26" s="1"/>
  <c r="N16" i="26"/>
  <c r="N15" i="26"/>
  <c r="N13" i="26"/>
  <c r="N12" i="26"/>
  <c r="N9" i="26"/>
  <c r="N5" i="26"/>
  <c r="M16" i="26" l="1"/>
  <c r="M15" i="26"/>
  <c r="M13" i="26"/>
  <c r="M12" i="26"/>
  <c r="M11" i="26"/>
  <c r="M9" i="26"/>
  <c r="M7" i="26"/>
  <c r="M5" i="26"/>
  <c r="I5" i="26"/>
  <c r="J5" i="26"/>
  <c r="K5" i="26"/>
  <c r="I7" i="26"/>
  <c r="J7" i="26"/>
  <c r="K7" i="26"/>
  <c r="I9" i="26"/>
  <c r="J9" i="26"/>
  <c r="K9" i="26"/>
  <c r="I11" i="26"/>
  <c r="J11" i="26"/>
  <c r="K11" i="26"/>
  <c r="I12" i="26"/>
  <c r="J12" i="26"/>
  <c r="K12" i="26"/>
  <c r="I13" i="26"/>
  <c r="J13" i="26"/>
  <c r="K13" i="26"/>
  <c r="I15" i="26"/>
  <c r="I17" i="26" s="1"/>
  <c r="J15" i="26"/>
  <c r="J17" i="26" s="1"/>
  <c r="K15" i="26"/>
  <c r="I16" i="26"/>
  <c r="J16" i="26"/>
  <c r="K16" i="26"/>
  <c r="I80" i="26"/>
  <c r="J80" i="26"/>
  <c r="I93" i="26"/>
  <c r="J93" i="26"/>
  <c r="I106" i="26"/>
  <c r="J106" i="26"/>
  <c r="L16" i="26"/>
  <c r="L15" i="26"/>
  <c r="L13" i="26"/>
  <c r="L12" i="26"/>
  <c r="L11" i="26"/>
  <c r="L9" i="26"/>
  <c r="L7" i="26"/>
  <c r="L5" i="26"/>
  <c r="G106" i="26"/>
  <c r="F106" i="26"/>
  <c r="G93" i="26"/>
  <c r="F93" i="26"/>
  <c r="G80" i="26"/>
  <c r="F80" i="26"/>
  <c r="F41" i="26"/>
  <c r="F40" i="26"/>
  <c r="F37" i="26"/>
  <c r="F12" i="26" s="1"/>
  <c r="G29" i="26"/>
  <c r="G16" i="26" s="1"/>
  <c r="F29" i="26"/>
  <c r="G28" i="26"/>
  <c r="G15" i="26" s="1"/>
  <c r="G17" i="26" s="1"/>
  <c r="F28" i="26"/>
  <c r="G13" i="26"/>
  <c r="F13" i="26"/>
  <c r="G12" i="26"/>
  <c r="G11" i="26"/>
  <c r="F11" i="26"/>
  <c r="G9" i="26"/>
  <c r="F9" i="26"/>
  <c r="G7" i="26"/>
  <c r="F7" i="26"/>
  <c r="G5" i="26"/>
  <c r="F5" i="26"/>
  <c r="F15" i="26" l="1"/>
  <c r="F17" i="26" s="1"/>
  <c r="F16" i="26"/>
  <c r="D16" i="11"/>
  <c r="E16" i="11"/>
  <c r="F16" i="11"/>
  <c r="G16" i="11"/>
  <c r="H16" i="11"/>
  <c r="I16" i="11"/>
  <c r="J16" i="11"/>
  <c r="K16" i="11"/>
  <c r="L16" i="11"/>
  <c r="M16" i="11"/>
  <c r="N16" i="11"/>
  <c r="O16" i="11"/>
  <c r="P16" i="11"/>
  <c r="Q16" i="11"/>
  <c r="Q23" i="11"/>
  <c r="P23" i="11"/>
  <c r="O23" i="11"/>
  <c r="N23" i="11"/>
  <c r="M23" i="11"/>
  <c r="L23" i="11"/>
  <c r="K23" i="11"/>
  <c r="J23" i="11"/>
  <c r="I23" i="11"/>
  <c r="H23" i="11"/>
  <c r="G23" i="11"/>
  <c r="F23" i="11"/>
  <c r="E23" i="11"/>
  <c r="D23" i="11"/>
  <c r="H8" i="11"/>
  <c r="F8" i="11"/>
  <c r="D8" i="11"/>
  <c r="K7" i="11"/>
  <c r="J7" i="11"/>
  <c r="K6" i="11"/>
  <c r="J6" i="11"/>
  <c r="J8" i="11"/>
  <c r="K8" i="11"/>
</calcChain>
</file>

<file path=xl/sharedStrings.xml><?xml version="1.0" encoding="utf-8"?>
<sst xmlns="http://schemas.openxmlformats.org/spreadsheetml/2006/main" count="222" uniqueCount="56">
  <si>
    <t>送電線</t>
    <rPh sb="0" eb="3">
      <t>ソウデンセン</t>
    </rPh>
    <phoneticPr fontId="1"/>
  </si>
  <si>
    <t>合計</t>
    <rPh sb="0" eb="2">
      <t>ゴウケイ</t>
    </rPh>
    <phoneticPr fontId="1"/>
  </si>
  <si>
    <t>変電所</t>
    <rPh sb="0" eb="3">
      <t>ヘンデンショ</t>
    </rPh>
    <phoneticPr fontId="1"/>
  </si>
  <si>
    <t>接続検討</t>
    <rPh sb="0" eb="2">
      <t>セツゾク</t>
    </rPh>
    <rPh sb="2" eb="4">
      <t>ケントウ</t>
    </rPh>
    <phoneticPr fontId="1"/>
  </si>
  <si>
    <t>契約申込</t>
    <rPh sb="0" eb="2">
      <t>ケイヤク</t>
    </rPh>
    <rPh sb="2" eb="3">
      <t>モウ</t>
    </rPh>
    <rPh sb="3" eb="4">
      <t>コ</t>
    </rPh>
    <phoneticPr fontId="1"/>
  </si>
  <si>
    <t>※低圧10kW未満を除く</t>
    <rPh sb="1" eb="3">
      <t>テイアツ</t>
    </rPh>
    <rPh sb="7" eb="9">
      <t>ミマン</t>
    </rPh>
    <rPh sb="10" eb="11">
      <t>ノゾ</t>
    </rPh>
    <phoneticPr fontId="1"/>
  </si>
  <si>
    <t>件数</t>
    <rPh sb="0" eb="2">
      <t>ケンスウ</t>
    </rPh>
    <phoneticPr fontId="1"/>
  </si>
  <si>
    <t>発電容量[万kW]</t>
    <rPh sb="0" eb="2">
      <t>ハツデン</t>
    </rPh>
    <rPh sb="2" eb="4">
      <t>ヨウリョウ</t>
    </rPh>
    <rPh sb="5" eb="6">
      <t>マン</t>
    </rPh>
    <phoneticPr fontId="1"/>
  </si>
  <si>
    <t>風力（洋上）</t>
    <rPh sb="0" eb="2">
      <t>フウリョク</t>
    </rPh>
    <rPh sb="3" eb="5">
      <t>ヨウジョウ</t>
    </rPh>
    <phoneticPr fontId="1"/>
  </si>
  <si>
    <t>風力（陸上）</t>
    <rPh sb="0" eb="2">
      <t>フウリョク</t>
    </rPh>
    <rPh sb="3" eb="5">
      <t>リクジョウ</t>
    </rPh>
    <phoneticPr fontId="1"/>
  </si>
  <si>
    <t>太陽光</t>
    <rPh sb="0" eb="3">
      <t>タイヨウコウ</t>
    </rPh>
    <phoneticPr fontId="1"/>
  </si>
  <si>
    <t>バイオマス</t>
    <phoneticPr fontId="1"/>
  </si>
  <si>
    <t>火力</t>
    <rPh sb="0" eb="2">
      <t>カリョク</t>
    </rPh>
    <phoneticPr fontId="1"/>
  </si>
  <si>
    <t>②ノンファーム型接続
（当該設備・上位系起因）</t>
    <rPh sb="7" eb="8">
      <t>ガタ</t>
    </rPh>
    <rPh sb="8" eb="10">
      <t>セツゾク</t>
    </rPh>
    <rPh sb="12" eb="14">
      <t>トウガイ</t>
    </rPh>
    <rPh sb="14" eb="16">
      <t>セツビ</t>
    </rPh>
    <rPh sb="17" eb="19">
      <t>ジョウイ</t>
    </rPh>
    <rPh sb="19" eb="20">
      <t>ケイ</t>
    </rPh>
    <rPh sb="20" eb="22">
      <t>キイン</t>
    </rPh>
    <phoneticPr fontId="1"/>
  </si>
  <si>
    <t>単位：箇所</t>
    <rPh sb="0" eb="2">
      <t>タンイ</t>
    </rPh>
    <rPh sb="3" eb="5">
      <t>カショ</t>
    </rPh>
    <phoneticPr fontId="1"/>
  </si>
  <si>
    <t>③ノンファーム型接続
（当該設備起因）</t>
    <rPh sb="7" eb="8">
      <t>ガタ</t>
    </rPh>
    <rPh sb="8" eb="10">
      <t>セツゾク</t>
    </rPh>
    <rPh sb="12" eb="14">
      <t>トウガイ</t>
    </rPh>
    <rPh sb="14" eb="16">
      <t>セツビ</t>
    </rPh>
    <rPh sb="16" eb="18">
      <t>キイン</t>
    </rPh>
    <phoneticPr fontId="1"/>
  </si>
  <si>
    <t>①全箇所数</t>
    <rPh sb="1" eb="2">
      <t>ゼン</t>
    </rPh>
    <rPh sb="2" eb="4">
      <t>カショ</t>
    </rPh>
    <rPh sb="4" eb="5">
      <t>スウ</t>
    </rPh>
    <phoneticPr fontId="1"/>
  </si>
  <si>
    <t>その他</t>
    <rPh sb="2" eb="3">
      <t>タ</t>
    </rPh>
    <phoneticPr fontId="1"/>
  </si>
  <si>
    <t>受付済み</t>
    <rPh sb="0" eb="2">
      <t>ウケツケ</t>
    </rPh>
    <rPh sb="2" eb="3">
      <t>ズ</t>
    </rPh>
    <phoneticPr fontId="1"/>
  </si>
  <si>
    <t>受付済み（うち、ノンファーム型接続）</t>
    <rPh sb="0" eb="2">
      <t>ウケツケ</t>
    </rPh>
    <rPh sb="2" eb="3">
      <t>ズ</t>
    </rPh>
    <rPh sb="14" eb="15">
      <t>ガタ</t>
    </rPh>
    <rPh sb="15" eb="17">
      <t>セツゾク</t>
    </rPh>
    <phoneticPr fontId="1"/>
  </si>
  <si>
    <t>水力</t>
    <rPh sb="0" eb="2">
      <t>スイリョク</t>
    </rPh>
    <phoneticPr fontId="1"/>
  </si>
  <si>
    <t>割合
（②/①）</t>
    <rPh sb="0" eb="2">
      <t>ワリアイ</t>
    </rPh>
    <phoneticPr fontId="1"/>
  </si>
  <si>
    <t>割合
（③/①）</t>
    <rPh sb="0" eb="2">
      <t>ワリアイ</t>
    </rPh>
    <phoneticPr fontId="1"/>
  </si>
  <si>
    <t>2021年3月31日現在</t>
    <rPh sb="4" eb="5">
      <t>ネン</t>
    </rPh>
    <rPh sb="6" eb="7">
      <t>ガツ</t>
    </rPh>
    <rPh sb="9" eb="10">
      <t>ニチ</t>
    </rPh>
    <rPh sb="10" eb="12">
      <t>ゲンザイ</t>
    </rPh>
    <phoneticPr fontId="1"/>
  </si>
  <si>
    <t>・○○電力ネットワーク</t>
    <rPh sb="3" eb="5">
      <t>デンリョク</t>
    </rPh>
    <phoneticPr fontId="1"/>
  </si>
  <si>
    <r>
      <t>（１）基幹系統におけるノンファーム型接続の適用状況（</t>
    </r>
    <r>
      <rPr>
        <sz val="11"/>
        <color rgb="FFFF0000"/>
        <rFont val="游ゴシック"/>
        <family val="3"/>
        <charset val="128"/>
        <scheme val="minor"/>
      </rPr>
      <t>2020年度末</t>
    </r>
    <r>
      <rPr>
        <sz val="11"/>
        <color theme="1"/>
        <rFont val="游ゴシック"/>
        <family val="2"/>
        <charset val="128"/>
        <scheme val="minor"/>
      </rPr>
      <t>）</t>
    </r>
    <rPh sb="3" eb="5">
      <t>キカン</t>
    </rPh>
    <rPh sb="5" eb="7">
      <t>ケイトウ</t>
    </rPh>
    <rPh sb="17" eb="18">
      <t>ガタ</t>
    </rPh>
    <rPh sb="18" eb="20">
      <t>セツゾク</t>
    </rPh>
    <rPh sb="21" eb="23">
      <t>テキヨウ</t>
    </rPh>
    <rPh sb="23" eb="25">
      <t>ジョウキョウ</t>
    </rPh>
    <rPh sb="30" eb="33">
      <t>ネンドマツ</t>
    </rPh>
    <phoneticPr fontId="1"/>
  </si>
  <si>
    <r>
      <t>（２）接続検討等の受付状況（</t>
    </r>
    <r>
      <rPr>
        <sz val="11"/>
        <color rgb="FFFF0000"/>
        <rFont val="游ゴシック"/>
        <family val="3"/>
        <charset val="128"/>
        <scheme val="minor"/>
      </rPr>
      <t>2021年3月13日～2021年3月31日</t>
    </r>
    <r>
      <rPr>
        <sz val="11"/>
        <color theme="1"/>
        <rFont val="游ゴシック"/>
        <family val="2"/>
        <charset val="128"/>
        <scheme val="minor"/>
      </rPr>
      <t>の受付件数）</t>
    </r>
    <rPh sb="3" eb="5">
      <t>セツゾク</t>
    </rPh>
    <rPh sb="5" eb="7">
      <t>ケントウ</t>
    </rPh>
    <rPh sb="7" eb="8">
      <t>トウ</t>
    </rPh>
    <rPh sb="9" eb="11">
      <t>ウケツケ</t>
    </rPh>
    <rPh sb="11" eb="13">
      <t>ジョウキョウ</t>
    </rPh>
    <rPh sb="18" eb="19">
      <t>ネン</t>
    </rPh>
    <rPh sb="20" eb="21">
      <t>ガツ</t>
    </rPh>
    <rPh sb="23" eb="24">
      <t>ニチ</t>
    </rPh>
    <rPh sb="29" eb="30">
      <t>ネン</t>
    </rPh>
    <rPh sb="31" eb="32">
      <t>ガツ</t>
    </rPh>
    <rPh sb="34" eb="35">
      <t>ニチ</t>
    </rPh>
    <rPh sb="36" eb="38">
      <t>ウケツケ</t>
    </rPh>
    <rPh sb="38" eb="40">
      <t>ケンスウ</t>
    </rPh>
    <phoneticPr fontId="1"/>
  </si>
  <si>
    <t>電源種別</t>
    <rPh sb="0" eb="2">
      <t>デンゲン</t>
    </rPh>
    <rPh sb="2" eb="4">
      <t>シュベツ</t>
    </rPh>
    <phoneticPr fontId="2"/>
  </si>
  <si>
    <t>申込みステータス</t>
    <rPh sb="0" eb="2">
      <t>モウシコ</t>
    </rPh>
    <phoneticPr fontId="2"/>
  </si>
  <si>
    <t>※1　四捨五入のため、内訳の値と合計とは一致しない場合があります。</t>
    <phoneticPr fontId="1"/>
  </si>
  <si>
    <t>10kW以上</t>
    <phoneticPr fontId="1"/>
  </si>
  <si>
    <t>系統用蓄電池</t>
    <rPh sb="0" eb="6">
      <t>ケイトウヨウチクデンチ</t>
    </rPh>
    <phoneticPr fontId="1"/>
  </si>
  <si>
    <t>バイオマス発電</t>
    <rPh sb="5" eb="7">
      <t>ハツデン</t>
    </rPh>
    <phoneticPr fontId="1"/>
  </si>
  <si>
    <t>太陽光発電</t>
    <rPh sb="0" eb="3">
      <t>タイヨウコウ</t>
    </rPh>
    <rPh sb="3" eb="5">
      <t>ハツデン</t>
    </rPh>
    <phoneticPr fontId="1"/>
  </si>
  <si>
    <t>水力発電
（揚水発電除く）</t>
    <rPh sb="0" eb="2">
      <t>スイリョク</t>
    </rPh>
    <rPh sb="2" eb="4">
      <t>ハツデン</t>
    </rPh>
    <rPh sb="6" eb="8">
      <t>ヨウスイ</t>
    </rPh>
    <rPh sb="8" eb="10">
      <t>ハツデン</t>
    </rPh>
    <rPh sb="10" eb="11">
      <t>ノゾ</t>
    </rPh>
    <phoneticPr fontId="1"/>
  </si>
  <si>
    <t>火力発電</t>
    <rPh sb="0" eb="2">
      <t>カリョク</t>
    </rPh>
    <rPh sb="2" eb="4">
      <t>ハツデン</t>
    </rPh>
    <phoneticPr fontId="1"/>
  </si>
  <si>
    <t>件数／容量</t>
    <rPh sb="0" eb="2">
      <t>ケンスウ</t>
    </rPh>
    <rPh sb="3" eb="5">
      <t>ヨウリョウ</t>
    </rPh>
    <phoneticPr fontId="1"/>
  </si>
  <si>
    <t>－</t>
    <phoneticPr fontId="1"/>
  </si>
  <si>
    <t>容量［万kW］</t>
    <rPh sb="0" eb="2">
      <t>ヨウリョウ</t>
    </rPh>
    <rPh sb="3" eb="4">
      <t>マン</t>
    </rPh>
    <phoneticPr fontId="1"/>
  </si>
  <si>
    <t>FIT特例③の割合</t>
    <phoneticPr fontId="1"/>
  </si>
  <si>
    <t>※5　併設用蓄電池（あるいは１受電地点で複数の電源種ある場合）については、容量が大きい電源種別へ合計した数値を合算し計上しています。</t>
    <phoneticPr fontId="1"/>
  </si>
  <si>
    <t>容量［万kW］</t>
    <phoneticPr fontId="1"/>
  </si>
  <si>
    <t>太陽光発電
（再掲）</t>
    <phoneticPr fontId="1"/>
  </si>
  <si>
    <t>10kW未満</t>
    <phoneticPr fontId="1"/>
  </si>
  <si>
    <t>－</t>
  </si>
  <si>
    <t>風力発電</t>
    <phoneticPr fontId="1"/>
  </si>
  <si>
    <t>地熱発電</t>
    <rPh sb="0" eb="2">
      <t>チネツ</t>
    </rPh>
    <rPh sb="2" eb="4">
      <t>ハツデン</t>
    </rPh>
    <phoneticPr fontId="1"/>
  </si>
  <si>
    <t>※4　「その他」には揚水、潮流、原子力、太陽熱発電等を含みます。</t>
    <phoneticPr fontId="1"/>
  </si>
  <si>
    <t>※3   バイオマス発電には、バイオマス発電設備に加え廃棄物発電設備も含んでいます。また、バイオマスについては、混焼比率を考慮していません。</t>
    <phoneticPr fontId="1"/>
  </si>
  <si>
    <t>※2　【　】 は、無制限無補償ルールが適用される容量を示しております。</t>
    <rPh sb="19" eb="21">
      <t>テキヨウ</t>
    </rPh>
    <rPh sb="24" eb="26">
      <t>ヨウリョウ</t>
    </rPh>
    <rPh sb="27" eb="28">
      <t>シメ</t>
    </rPh>
    <phoneticPr fontId="1"/>
  </si>
  <si>
    <t>陸上</t>
    <rPh sb="0" eb="2">
      <t>リクジョウ</t>
    </rPh>
    <phoneticPr fontId="1"/>
  </si>
  <si>
    <t>洋上</t>
    <rPh sb="0" eb="2">
      <t>ヨウジョウ</t>
    </rPh>
    <phoneticPr fontId="1"/>
  </si>
  <si>
    <t>接続契約申込受付
（連系承諾済含む）</t>
    <rPh sb="0" eb="2">
      <t>セツゾク</t>
    </rPh>
    <rPh sb="2" eb="4">
      <t>ケイヤク</t>
    </rPh>
    <rPh sb="4" eb="6">
      <t>モウシコミ</t>
    </rPh>
    <rPh sb="6" eb="8">
      <t>ウケツケ</t>
    </rPh>
    <rPh sb="10" eb="12">
      <t>レンケイ</t>
    </rPh>
    <rPh sb="12" eb="14">
      <t>ショウダク</t>
    </rPh>
    <rPh sb="14" eb="15">
      <t>ズミ</t>
    </rPh>
    <rPh sb="15" eb="16">
      <t>フク</t>
    </rPh>
    <phoneticPr fontId="1"/>
  </si>
  <si>
    <t>接続済</t>
    <phoneticPr fontId="1"/>
  </si>
  <si>
    <t>接続検討受付</t>
    <rPh sb="0" eb="2">
      <t>セツゾク</t>
    </rPh>
    <rPh sb="2" eb="4">
      <t>ケントウ</t>
    </rPh>
    <rPh sb="4" eb="6">
      <t>ウケツケ</t>
    </rPh>
    <phoneticPr fontId="1"/>
  </si>
  <si>
    <t>○発電等設備の受付状況等に関する情報（2026年6月末累計）</t>
    <rPh sb="23" eb="24">
      <t>ネン</t>
    </rPh>
    <rPh sb="25" eb="26">
      <t>ガツ</t>
    </rPh>
    <rPh sb="26" eb="27">
      <t>マツ</t>
    </rPh>
    <rPh sb="27" eb="29">
      <t>ルイケイ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</si>
</sst>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yyyy&quot;年&quot;m&quot;月&quot;;@"/>
    <numFmt numFmtId="177" formatCode="0.0"/>
    <numFmt numFmtId="178" formatCode="0_ "/>
    <numFmt numFmtId="179" formatCode="0.0%"/>
    <numFmt numFmtId="180" formatCode="&quot;【&quot;0.0&quot;】&quot;"/>
    <numFmt numFmtId="181" formatCode="#,##0_);[Red]\(#,##0\)"/>
    <numFmt numFmtId="182" formatCode="#,##0.0_);[Red]\(#,##0.0\)"/>
    <numFmt numFmtId="183" formatCode="0.0_ "/>
    <numFmt numFmtId="184" formatCode="#,##0.0000_);[Red]\(#,##0.0000\)"/>
    <numFmt numFmtId="185" formatCode="#,##0.0_ "/>
  </numFmts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u/>
      <sz val="11"/>
      <color rgb="FFFF0000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9" fillId="0" borderId="0">
      <alignment vertical="center"/>
    </xf>
    <xf numFmtId="38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</cellStyleXfs>
  <cellXfs count="10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9" fontId="0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5" fillId="0" borderId="0" xfId="0" applyFont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6" fillId="0" borderId="0" xfId="0" applyFont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0" fillId="3" borderId="11" xfId="0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181" fontId="0" fillId="0" borderId="0" xfId="0" applyNumberFormat="1">
      <alignment vertical="center"/>
    </xf>
    <xf numFmtId="181" fontId="0" fillId="0" borderId="0" xfId="0" applyNumberFormat="1" applyAlignment="1">
      <alignment horizontal="right" vertical="center"/>
    </xf>
    <xf numFmtId="181" fontId="8" fillId="0" borderId="0" xfId="0" applyNumberFormat="1" applyFont="1">
      <alignment vertical="center"/>
    </xf>
    <xf numFmtId="180" fontId="0" fillId="0" borderId="5" xfId="0" applyNumberFormat="1" applyBorder="1" applyAlignment="1">
      <alignment horizontal="right" vertical="center"/>
    </xf>
    <xf numFmtId="176" fontId="0" fillId="0" borderId="7" xfId="0" applyNumberFormat="1" applyBorder="1" applyAlignment="1">
      <alignment horizontal="center" vertical="center"/>
    </xf>
    <xf numFmtId="182" fontId="0" fillId="0" borderId="32" xfId="0" applyNumberFormat="1" applyBorder="1">
      <alignment vertical="center"/>
    </xf>
    <xf numFmtId="182" fontId="0" fillId="0" borderId="4" xfId="0" applyNumberFormat="1" applyBorder="1">
      <alignment vertical="center"/>
    </xf>
    <xf numFmtId="180" fontId="0" fillId="0" borderId="33" xfId="0" applyNumberFormat="1" applyBorder="1" applyAlignment="1">
      <alignment horizontal="right" vertical="center"/>
    </xf>
    <xf numFmtId="179" fontId="0" fillId="0" borderId="7" xfId="1" applyNumberFormat="1" applyFont="1" applyBorder="1" applyAlignment="1">
      <alignment horizontal="right" vertical="center"/>
    </xf>
    <xf numFmtId="179" fontId="0" fillId="0" borderId="1" xfId="1" applyNumberFormat="1" applyFont="1" applyBorder="1" applyAlignment="1">
      <alignment horizontal="right" vertical="center"/>
    </xf>
    <xf numFmtId="183" fontId="0" fillId="0" borderId="4" xfId="0" applyNumberFormat="1" applyBorder="1">
      <alignment vertical="center"/>
    </xf>
    <xf numFmtId="184" fontId="0" fillId="0" borderId="0" xfId="0" applyNumberFormat="1">
      <alignment vertical="center"/>
    </xf>
    <xf numFmtId="185" fontId="0" fillId="0" borderId="4" xfId="0" applyNumberFormat="1" applyBorder="1">
      <alignment vertical="center"/>
    </xf>
    <xf numFmtId="179" fontId="0" fillId="0" borderId="1" xfId="1" applyNumberFormat="1" applyFont="1" applyFill="1" applyBorder="1" applyAlignment="1">
      <alignment horizontal="right" vertical="center"/>
    </xf>
    <xf numFmtId="183" fontId="5" fillId="0" borderId="4" xfId="0" applyNumberFormat="1" applyFont="1" applyBorder="1">
      <alignment vertical="center"/>
    </xf>
    <xf numFmtId="178" fontId="0" fillId="0" borderId="4" xfId="0" applyNumberFormat="1" applyBorder="1" applyAlignment="1">
      <alignment horizontal="right" vertical="center"/>
    </xf>
    <xf numFmtId="178" fontId="5" fillId="0" borderId="5" xfId="0" applyNumberFormat="1" applyFont="1" applyBorder="1" applyAlignment="1">
      <alignment horizontal="right" vertical="center"/>
    </xf>
    <xf numFmtId="183" fontId="5" fillId="0" borderId="4" xfId="0" applyNumberFormat="1" applyFont="1" applyBorder="1" applyAlignment="1">
      <alignment horizontal="right" vertical="center"/>
    </xf>
    <xf numFmtId="183" fontId="5" fillId="0" borderId="5" xfId="0" applyNumberFormat="1" applyFont="1" applyBorder="1" applyAlignment="1">
      <alignment horizontal="right" vertical="center"/>
    </xf>
    <xf numFmtId="178" fontId="0" fillId="0" borderId="5" xfId="0" applyNumberFormat="1" applyBorder="1" applyAlignment="1">
      <alignment horizontal="right" vertical="center"/>
    </xf>
    <xf numFmtId="183" fontId="0" fillId="0" borderId="4" xfId="0" applyNumberFormat="1" applyBorder="1" applyAlignment="1">
      <alignment horizontal="right" vertical="center"/>
    </xf>
    <xf numFmtId="183" fontId="0" fillId="0" borderId="5" xfId="0" applyNumberFormat="1" applyBorder="1" applyAlignment="1">
      <alignment horizontal="right" vertical="center"/>
    </xf>
    <xf numFmtId="38" fontId="0" fillId="0" borderId="4" xfId="10" applyFont="1" applyFill="1" applyBorder="1" applyAlignment="1">
      <alignment horizontal="right" vertical="center"/>
    </xf>
    <xf numFmtId="38" fontId="0" fillId="0" borderId="5" xfId="10" applyFont="1" applyFill="1" applyBorder="1" applyAlignment="1">
      <alignment horizontal="right" vertical="center"/>
    </xf>
    <xf numFmtId="185" fontId="5" fillId="0" borderId="4" xfId="0" applyNumberFormat="1" applyFont="1" applyBorder="1" applyAlignment="1">
      <alignment horizontal="right" vertical="center"/>
    </xf>
    <xf numFmtId="185" fontId="5" fillId="0" borderId="5" xfId="0" applyNumberFormat="1" applyFont="1" applyBorder="1" applyAlignment="1">
      <alignment horizontal="right" vertical="center"/>
    </xf>
    <xf numFmtId="178" fontId="0" fillId="0" borderId="10" xfId="0" applyNumberFormat="1" applyBorder="1" applyAlignment="1">
      <alignment horizontal="right" vertical="center"/>
    </xf>
    <xf numFmtId="178" fontId="0" fillId="0" borderId="31" xfId="0" applyNumberFormat="1" applyBorder="1" applyAlignment="1">
      <alignment horizontal="right" vertical="center"/>
    </xf>
    <xf numFmtId="38" fontId="0" fillId="0" borderId="4" xfId="10" applyFont="1" applyBorder="1" applyAlignment="1">
      <alignment horizontal="right" vertical="center"/>
    </xf>
    <xf numFmtId="38" fontId="0" fillId="0" borderId="5" xfId="10" applyFont="1" applyBorder="1" applyAlignment="1">
      <alignment horizontal="right" vertical="center"/>
    </xf>
    <xf numFmtId="177" fontId="5" fillId="0" borderId="4" xfId="0" applyNumberFormat="1" applyFont="1" applyBorder="1" applyAlignment="1">
      <alignment horizontal="right" vertical="center"/>
    </xf>
    <xf numFmtId="177" fontId="5" fillId="0" borderId="5" xfId="0" applyNumberFormat="1" applyFont="1" applyBorder="1" applyAlignment="1">
      <alignment horizontal="right" vertical="center"/>
    </xf>
    <xf numFmtId="185" fontId="0" fillId="0" borderId="4" xfId="0" applyNumberFormat="1" applyBorder="1" applyAlignment="1">
      <alignment horizontal="right" vertical="center"/>
    </xf>
    <xf numFmtId="185" fontId="0" fillId="0" borderId="5" xfId="0" applyNumberFormat="1" applyBorder="1" applyAlignment="1">
      <alignment horizontal="right" vertical="center"/>
    </xf>
    <xf numFmtId="177" fontId="0" fillId="0" borderId="4" xfId="0" applyNumberFormat="1" applyBorder="1" applyAlignment="1">
      <alignment horizontal="right" vertical="center"/>
    </xf>
    <xf numFmtId="177" fontId="0" fillId="0" borderId="5" xfId="0" applyNumberFormat="1" applyBorder="1" applyAlignment="1">
      <alignment horizontal="right" vertical="center"/>
    </xf>
    <xf numFmtId="0" fontId="8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0" fillId="3" borderId="11" xfId="0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 wrapText="1"/>
    </xf>
    <xf numFmtId="0" fontId="0" fillId="3" borderId="21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181" fontId="0" fillId="0" borderId="32" xfId="0" applyNumberFormat="1" applyBorder="1" applyAlignment="1">
      <alignment horizontal="right" vertical="center"/>
    </xf>
    <xf numFmtId="181" fontId="0" fillId="0" borderId="33" xfId="0" applyNumberFormat="1" applyBorder="1" applyAlignment="1">
      <alignment horizontal="right" vertical="center"/>
    </xf>
    <xf numFmtId="181" fontId="0" fillId="0" borderId="4" xfId="0" applyNumberFormat="1" applyBorder="1" applyAlignment="1">
      <alignment horizontal="right" vertical="center"/>
    </xf>
    <xf numFmtId="181" fontId="0" fillId="0" borderId="5" xfId="0" applyNumberFormat="1" applyBorder="1" applyAlignment="1">
      <alignment horizontal="right" vertical="center"/>
    </xf>
    <xf numFmtId="182" fontId="0" fillId="0" borderId="32" xfId="0" applyNumberFormat="1" applyBorder="1" applyAlignment="1">
      <alignment horizontal="right" vertical="center"/>
    </xf>
    <xf numFmtId="182" fontId="0" fillId="0" borderId="33" xfId="0" applyNumberFormat="1" applyBorder="1" applyAlignment="1">
      <alignment horizontal="right" vertical="center"/>
    </xf>
    <xf numFmtId="182" fontId="0" fillId="0" borderId="4" xfId="0" applyNumberFormat="1" applyBorder="1" applyAlignment="1">
      <alignment horizontal="right" vertical="center"/>
    </xf>
    <xf numFmtId="182" fontId="0" fillId="0" borderId="5" xfId="0" applyNumberFormat="1" applyBorder="1" applyAlignment="1">
      <alignment horizontal="right" vertical="center"/>
    </xf>
    <xf numFmtId="182" fontId="0" fillId="0" borderId="34" xfId="0" applyNumberFormat="1" applyBorder="1" applyAlignment="1">
      <alignment horizontal="right" vertical="center"/>
    </xf>
    <xf numFmtId="182" fontId="0" fillId="0" borderId="26" xfId="0" applyNumberFormat="1" applyBorder="1" applyAlignment="1">
      <alignment horizontal="right" vertical="center"/>
    </xf>
    <xf numFmtId="0" fontId="0" fillId="3" borderId="26" xfId="0" applyFill="1" applyBorder="1" applyAlignment="1">
      <alignment horizontal="center" vertical="center" wrapText="1"/>
    </xf>
    <xf numFmtId="0" fontId="0" fillId="3" borderId="24" xfId="0" applyFill="1" applyBorder="1" applyAlignment="1">
      <alignment horizontal="center" vertical="center" wrapText="1"/>
    </xf>
    <xf numFmtId="0" fontId="0" fillId="3" borderId="25" xfId="0" applyFill="1" applyBorder="1" applyAlignment="1">
      <alignment horizontal="center" vertical="center" wrapText="1"/>
    </xf>
    <xf numFmtId="0" fontId="0" fillId="3" borderId="23" xfId="0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0" fillId="3" borderId="27" xfId="0" applyFill="1" applyBorder="1" applyAlignment="1">
      <alignment horizontal="center" vertical="center" wrapText="1"/>
    </xf>
    <xf numFmtId="0" fontId="0" fillId="3" borderId="22" xfId="0" applyFill="1" applyBorder="1" applyAlignment="1">
      <alignment horizontal="center" vertical="center" wrapText="1"/>
    </xf>
    <xf numFmtId="181" fontId="0" fillId="0" borderId="34" xfId="0" applyNumberFormat="1" applyBorder="1" applyAlignment="1">
      <alignment horizontal="right" vertical="center"/>
    </xf>
    <xf numFmtId="181" fontId="0" fillId="0" borderId="26" xfId="0" applyNumberForma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1">
    <cellStyle name="パーセント" xfId="1" builtinId="5"/>
    <cellStyle name="パーセント 2" xfId="9" xr:uid="{F9FBEC5C-BD8E-4D37-943C-C3D4F4456D2B}"/>
    <cellStyle name="桁区切り" xfId="10" builtinId="6"/>
    <cellStyle name="桁区切り 2" xfId="5" xr:uid="{AEF8AD58-79FD-4FE2-8365-A3A64BD11DEC}"/>
    <cellStyle name="桁区切り 2 2" xfId="8" xr:uid="{0FA3B24B-2E39-4654-A6EC-57AAEF99843F}"/>
    <cellStyle name="桁区切り 7" xfId="4" xr:uid="{61E4C58E-0B2B-4BAF-B905-69CFADE0C726}"/>
    <cellStyle name="標準" xfId="0" builtinId="0"/>
    <cellStyle name="標準 2" xfId="2" xr:uid="{049900CE-CC54-4C9E-BE9E-D400530AF52E}"/>
    <cellStyle name="標準 2 2" xfId="7" xr:uid="{88FA5B62-E48D-474B-9B9F-1F85F89A6E78}"/>
    <cellStyle name="標準 2 5" xfId="3" xr:uid="{EA9D6793-8648-430E-9C19-171C6ACB65B7}"/>
    <cellStyle name="標準 7" xfId="6" xr:uid="{EA2FBD1E-F347-40FF-8195-0667C96C9A5F}"/>
  </cellStyles>
  <dxfs count="0"/>
  <tableStyles count="0" defaultTableStyle="TableStyleMedium2" defaultPivotStyle="PivotStyleLight16"/>
  <colors>
    <mruColors>
      <color rgb="FFCCECFF"/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89B26-CB5E-4F2C-B044-C32E49D60CC0}">
  <sheetPr>
    <tabColor rgb="FFFFFF00"/>
  </sheetPr>
  <dimension ref="B3:T148"/>
  <sheetViews>
    <sheetView tabSelected="1" view="pageBreakPreview" topLeftCell="A74" zoomScale="85" zoomScaleNormal="85" zoomScaleSheetLayoutView="85" workbookViewId="0">
      <pane xSplit="5" topLeftCell="F1" activePane="topRight" state="frozen"/>
      <selection pane="topRight" activeCell="X84" sqref="X84"/>
    </sheetView>
  </sheetViews>
  <sheetFormatPr defaultColWidth="9" defaultRowHeight="15" customHeight="1" outlineLevelCol="1" x14ac:dyDescent="0.4"/>
  <cols>
    <col min="1" max="1" width="2.625" customWidth="1"/>
    <col min="2" max="3" width="13" customWidth="1"/>
    <col min="4" max="4" width="19.125" customWidth="1"/>
    <col min="5" max="5" width="15.5" customWidth="1"/>
    <col min="6" max="6" width="10.625" style="16" customWidth="1"/>
    <col min="7" max="7" width="10.625" style="16" hidden="1" customWidth="1" outlineLevel="1"/>
    <col min="8" max="8" width="10.625" hidden="1" customWidth="1" outlineLevel="1"/>
    <col min="9" max="9" width="10.625" style="16" hidden="1" customWidth="1" outlineLevel="1"/>
    <col min="10" max="17" width="10.625" hidden="1" customWidth="1" outlineLevel="1"/>
    <col min="18" max="18" width="10.625" customWidth="1" collapsed="1"/>
    <col min="19" max="20" width="11.375" bestFit="1" customWidth="1"/>
  </cols>
  <sheetData>
    <row r="3" spans="2:20" ht="15" customHeight="1" thickBot="1" x14ac:dyDescent="0.45">
      <c r="B3" s="12" t="s">
        <v>55</v>
      </c>
      <c r="C3" s="10"/>
      <c r="I3" s="27"/>
    </row>
    <row r="4" spans="2:20" ht="19.5" thickBot="1" x14ac:dyDescent="0.45">
      <c r="B4" s="61" t="s">
        <v>27</v>
      </c>
      <c r="C4" s="62"/>
      <c r="D4" s="14" t="s">
        <v>28</v>
      </c>
      <c r="E4" s="14" t="s">
        <v>36</v>
      </c>
      <c r="F4" s="20">
        <v>45748</v>
      </c>
      <c r="G4" s="8">
        <v>45778</v>
      </c>
      <c r="H4" s="8">
        <v>45809</v>
      </c>
      <c r="I4" s="8">
        <v>45839</v>
      </c>
      <c r="J4" s="8">
        <v>45870</v>
      </c>
      <c r="K4" s="8">
        <v>45901</v>
      </c>
      <c r="L4" s="8">
        <v>45931</v>
      </c>
      <c r="M4" s="8">
        <v>45962</v>
      </c>
      <c r="N4" s="8">
        <v>45992</v>
      </c>
      <c r="O4" s="8">
        <v>46023</v>
      </c>
      <c r="P4" s="8">
        <v>46054</v>
      </c>
      <c r="Q4" s="8">
        <v>46082</v>
      </c>
      <c r="R4" s="8">
        <v>46113</v>
      </c>
      <c r="S4" s="8">
        <v>46143</v>
      </c>
      <c r="T4" s="8">
        <v>46174</v>
      </c>
    </row>
    <row r="5" spans="2:20" ht="15" customHeight="1" x14ac:dyDescent="0.4">
      <c r="B5" s="63" t="s">
        <v>33</v>
      </c>
      <c r="C5" s="64"/>
      <c r="D5" s="54" t="s">
        <v>54</v>
      </c>
      <c r="E5" s="52" t="s">
        <v>6</v>
      </c>
      <c r="F5" s="92">
        <f>F30</f>
        <v>175</v>
      </c>
      <c r="G5" s="75">
        <f>G30</f>
        <v>211</v>
      </c>
      <c r="H5" s="75">
        <f>H30</f>
        <v>176</v>
      </c>
      <c r="I5" s="75">
        <f t="shared" ref="I5:L5" si="0">I30</f>
        <v>168</v>
      </c>
      <c r="J5" s="31">
        <f t="shared" si="0"/>
        <v>152</v>
      </c>
      <c r="K5" s="31">
        <f t="shared" si="0"/>
        <v>146</v>
      </c>
      <c r="L5" s="42">
        <f t="shared" si="0"/>
        <v>142</v>
      </c>
      <c r="M5" s="42">
        <f t="shared" ref="M5:N5" si="1">M30</f>
        <v>130</v>
      </c>
      <c r="N5" s="42">
        <f t="shared" si="1"/>
        <v>108</v>
      </c>
      <c r="O5" s="42">
        <f t="shared" ref="O5" si="2">O30</f>
        <v>95</v>
      </c>
      <c r="P5" s="42">
        <v>113</v>
      </c>
      <c r="Q5" s="42">
        <v>114</v>
      </c>
      <c r="R5" s="42">
        <v>117</v>
      </c>
      <c r="S5" s="42">
        <v>109</v>
      </c>
      <c r="T5" s="42">
        <v>108</v>
      </c>
    </row>
    <row r="6" spans="2:20" ht="15" customHeight="1" x14ac:dyDescent="0.4">
      <c r="B6" s="65"/>
      <c r="C6" s="66"/>
      <c r="D6" s="55"/>
      <c r="E6" s="53"/>
      <c r="F6" s="93"/>
      <c r="G6" s="76"/>
      <c r="H6" s="76"/>
      <c r="I6" s="76"/>
      <c r="J6" s="35"/>
      <c r="K6" s="35"/>
      <c r="L6" s="43"/>
      <c r="M6" s="43"/>
      <c r="N6" s="43"/>
      <c r="O6" s="43"/>
      <c r="P6" s="43"/>
      <c r="Q6" s="43"/>
      <c r="R6" s="43"/>
      <c r="S6" s="43"/>
      <c r="T6" s="43"/>
    </row>
    <row r="7" spans="2:20" ht="15" customHeight="1" x14ac:dyDescent="0.4">
      <c r="B7" s="65"/>
      <c r="C7" s="66"/>
      <c r="D7" s="55"/>
      <c r="E7" s="69" t="s">
        <v>41</v>
      </c>
      <c r="F7" s="77">
        <f>F32</f>
        <v>58.154400000000003</v>
      </c>
      <c r="G7" s="79">
        <f>G32</f>
        <v>65.497600000000006</v>
      </c>
      <c r="H7" s="79">
        <f>H32</f>
        <v>58.664999999999999</v>
      </c>
      <c r="I7" s="79">
        <f t="shared" ref="I7:L7" si="3">I32</f>
        <v>58.732399999999998</v>
      </c>
      <c r="J7" s="36">
        <f t="shared" si="3"/>
        <v>53.675699999999999</v>
      </c>
      <c r="K7" s="36">
        <f t="shared" si="3"/>
        <v>41.3992</v>
      </c>
      <c r="L7" s="36">
        <f t="shared" si="3"/>
        <v>27.4786</v>
      </c>
      <c r="M7" s="36">
        <f t="shared" ref="M7:N7" si="4">M32</f>
        <v>24.3</v>
      </c>
      <c r="N7" s="36">
        <f t="shared" si="4"/>
        <v>21.023</v>
      </c>
      <c r="O7" s="36">
        <f t="shared" ref="O7" si="5">O32</f>
        <v>19.808599999999998</v>
      </c>
      <c r="P7" s="36">
        <v>21.262226000000002</v>
      </c>
      <c r="Q7" s="36">
        <v>15.688987999999998</v>
      </c>
      <c r="R7" s="36">
        <v>13.572217000000002</v>
      </c>
      <c r="S7" s="36">
        <v>12.161117000000001</v>
      </c>
      <c r="T7" s="36">
        <v>11.460212</v>
      </c>
    </row>
    <row r="8" spans="2:20" ht="15" customHeight="1" thickBot="1" x14ac:dyDescent="0.45">
      <c r="B8" s="65"/>
      <c r="C8" s="66"/>
      <c r="D8" s="56"/>
      <c r="E8" s="70"/>
      <c r="F8" s="78"/>
      <c r="G8" s="80"/>
      <c r="H8" s="80"/>
      <c r="I8" s="80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</row>
    <row r="9" spans="2:20" ht="15" customHeight="1" x14ac:dyDescent="0.4">
      <c r="B9" s="65"/>
      <c r="C9" s="66"/>
      <c r="D9" s="54" t="s">
        <v>52</v>
      </c>
      <c r="E9" s="52" t="s">
        <v>6</v>
      </c>
      <c r="F9" s="73">
        <f>F22+F34</f>
        <v>19965</v>
      </c>
      <c r="G9" s="75">
        <f>G22+G34</f>
        <v>21880</v>
      </c>
      <c r="H9" s="75">
        <f>H22+H34</f>
        <v>21936</v>
      </c>
      <c r="I9" s="75">
        <f t="shared" ref="I9:L9" si="6">I22+I34</f>
        <v>21723</v>
      </c>
      <c r="J9" s="44">
        <f t="shared" si="6"/>
        <v>21223</v>
      </c>
      <c r="K9" s="44">
        <f t="shared" si="6"/>
        <v>21200</v>
      </c>
      <c r="L9" s="44">
        <f t="shared" si="6"/>
        <v>22847</v>
      </c>
      <c r="M9" s="44">
        <f t="shared" ref="M9:N9" si="7">M22+M34</f>
        <v>22896</v>
      </c>
      <c r="N9" s="44">
        <f t="shared" si="7"/>
        <v>22123</v>
      </c>
      <c r="O9" s="44">
        <f t="shared" ref="O9" si="8">O22+O34</f>
        <v>20343</v>
      </c>
      <c r="P9" s="44">
        <v>18964</v>
      </c>
      <c r="Q9" s="44">
        <v>18394</v>
      </c>
      <c r="R9" s="44">
        <v>18693</v>
      </c>
      <c r="S9" s="44">
        <v>19147</v>
      </c>
      <c r="T9" s="44">
        <v>19130</v>
      </c>
    </row>
    <row r="10" spans="2:20" ht="15" customHeight="1" x14ac:dyDescent="0.4">
      <c r="B10" s="65"/>
      <c r="C10" s="66"/>
      <c r="D10" s="57"/>
      <c r="E10" s="53"/>
      <c r="F10" s="74"/>
      <c r="G10" s="76"/>
      <c r="H10" s="76"/>
      <c r="I10" s="76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</row>
    <row r="11" spans="2:20" ht="15" customHeight="1" x14ac:dyDescent="0.4">
      <c r="B11" s="65"/>
      <c r="C11" s="66"/>
      <c r="D11" s="57"/>
      <c r="E11" s="59" t="s">
        <v>38</v>
      </c>
      <c r="F11" s="21">
        <f t="shared" ref="F11:H12" si="9">(F24+F36)</f>
        <v>185.81540000000001</v>
      </c>
      <c r="G11" s="22">
        <f t="shared" si="9"/>
        <v>179.07259999999999</v>
      </c>
      <c r="H11" s="22">
        <f t="shared" si="9"/>
        <v>177.60060000000001</v>
      </c>
      <c r="I11" s="22">
        <f t="shared" ref="I11:L13" si="10">I24+I36</f>
        <v>178.1942</v>
      </c>
      <c r="J11" s="26">
        <f t="shared" si="10"/>
        <v>178.6207</v>
      </c>
      <c r="K11" s="26">
        <f t="shared" si="10"/>
        <v>174.97640000000001</v>
      </c>
      <c r="L11" s="26">
        <f t="shared" si="10"/>
        <v>194.65549999999999</v>
      </c>
      <c r="M11" s="26">
        <f t="shared" ref="M11:N11" si="11">M24+M36</f>
        <v>193.29999999999998</v>
      </c>
      <c r="N11" s="26">
        <f t="shared" si="11"/>
        <v>193.75200000000001</v>
      </c>
      <c r="O11" s="26">
        <f t="shared" ref="O11" si="12">O24+O36</f>
        <v>192.73510000000002</v>
      </c>
      <c r="P11" s="26">
        <v>191.05252490000004</v>
      </c>
      <c r="Q11" s="26">
        <v>187.33711220000001</v>
      </c>
      <c r="R11" s="26">
        <v>187.02802739999998</v>
      </c>
      <c r="S11" s="26">
        <v>187.27061940000002</v>
      </c>
      <c r="T11" s="26">
        <v>187.06232870000002</v>
      </c>
    </row>
    <row r="12" spans="2:20" ht="15" customHeight="1" thickBot="1" x14ac:dyDescent="0.45">
      <c r="B12" s="65"/>
      <c r="C12" s="66"/>
      <c r="D12" s="58"/>
      <c r="E12" s="60"/>
      <c r="F12" s="23">
        <f t="shared" si="9"/>
        <v>166.58699999999999</v>
      </c>
      <c r="G12" s="19">
        <f t="shared" si="9"/>
        <v>178.65040000000002</v>
      </c>
      <c r="H12" s="19">
        <f t="shared" si="9"/>
        <v>158.33859990000002</v>
      </c>
      <c r="I12" s="19">
        <f t="shared" si="10"/>
        <v>158.36176140000001</v>
      </c>
      <c r="J12" s="19">
        <f t="shared" si="10"/>
        <v>158.4474543</v>
      </c>
      <c r="K12" s="19">
        <f t="shared" si="10"/>
        <v>158.4474543</v>
      </c>
      <c r="L12" s="19">
        <f t="shared" si="10"/>
        <v>184.64193999999998</v>
      </c>
      <c r="M12" s="19">
        <f t="shared" ref="M12:N12" si="13">M25+M37</f>
        <v>174.4</v>
      </c>
      <c r="N12" s="19">
        <f t="shared" si="13"/>
        <v>173.05548450000001</v>
      </c>
      <c r="O12" s="19">
        <f t="shared" ref="O12" si="14">O25+O37</f>
        <v>172.05089000000001</v>
      </c>
      <c r="P12" s="19">
        <v>171.02947980000002</v>
      </c>
      <c r="Q12" s="19">
        <v>166.7787257</v>
      </c>
      <c r="R12" s="19">
        <v>165.6554903</v>
      </c>
      <c r="S12" s="19">
        <v>165.65724739999999</v>
      </c>
      <c r="T12" s="19">
        <v>166.83241730000003</v>
      </c>
    </row>
    <row r="13" spans="2:20" ht="15" customHeight="1" x14ac:dyDescent="0.4">
      <c r="B13" s="65"/>
      <c r="C13" s="66"/>
      <c r="D13" s="54" t="s">
        <v>53</v>
      </c>
      <c r="E13" s="52" t="s">
        <v>6</v>
      </c>
      <c r="F13" s="73">
        <f>F26+F38</f>
        <v>606989</v>
      </c>
      <c r="G13" s="75">
        <f>G26+G38</f>
        <v>606961</v>
      </c>
      <c r="H13" s="75">
        <f>H26+H38</f>
        <v>608124</v>
      </c>
      <c r="I13" s="75">
        <f t="shared" si="10"/>
        <v>610187</v>
      </c>
      <c r="J13" s="44">
        <f t="shared" si="10"/>
        <v>611657</v>
      </c>
      <c r="K13" s="44">
        <f t="shared" si="10"/>
        <v>614289</v>
      </c>
      <c r="L13" s="44">
        <f t="shared" si="10"/>
        <v>616425</v>
      </c>
      <c r="M13" s="38">
        <f t="shared" ref="M13:N13" si="15">M26+M38</f>
        <v>618506</v>
      </c>
      <c r="N13" s="38">
        <f t="shared" si="15"/>
        <v>620152</v>
      </c>
      <c r="O13" s="38">
        <f t="shared" ref="O13" si="16">O26+O38</f>
        <v>622738</v>
      </c>
      <c r="P13" s="38">
        <v>624772</v>
      </c>
      <c r="Q13" s="38">
        <v>627194</v>
      </c>
      <c r="R13" s="44">
        <v>628836</v>
      </c>
      <c r="S13" s="44">
        <v>629460</v>
      </c>
      <c r="T13" s="44">
        <v>630911</v>
      </c>
    </row>
    <row r="14" spans="2:20" ht="15" customHeight="1" x14ac:dyDescent="0.4">
      <c r="B14" s="65"/>
      <c r="C14" s="66"/>
      <c r="D14" s="57"/>
      <c r="E14" s="53"/>
      <c r="F14" s="74"/>
      <c r="G14" s="76"/>
      <c r="H14" s="76"/>
      <c r="I14" s="76"/>
      <c r="J14" s="45"/>
      <c r="K14" s="45"/>
      <c r="L14" s="45"/>
      <c r="M14" s="39"/>
      <c r="N14" s="39"/>
      <c r="O14" s="39"/>
      <c r="P14" s="39"/>
      <c r="Q14" s="39"/>
      <c r="R14" s="45"/>
      <c r="S14" s="45"/>
      <c r="T14" s="45"/>
    </row>
    <row r="15" spans="2:20" ht="15" customHeight="1" x14ac:dyDescent="0.4">
      <c r="B15" s="65"/>
      <c r="C15" s="66"/>
      <c r="D15" s="57"/>
      <c r="E15" s="59" t="s">
        <v>38</v>
      </c>
      <c r="F15" s="21">
        <f t="shared" ref="F15:H16" si="17">(F28+F40)</f>
        <v>1254.9138</v>
      </c>
      <c r="G15" s="22">
        <f t="shared" si="17"/>
        <v>1257.3661999999999</v>
      </c>
      <c r="H15" s="22">
        <f t="shared" si="17"/>
        <v>1258.3834999999999</v>
      </c>
      <c r="I15" s="22">
        <f t="shared" ref="I15:L16" si="18">I28+I40</f>
        <v>1263.5094999999999</v>
      </c>
      <c r="J15" s="28">
        <f t="shared" si="18"/>
        <v>1265.0097000000001</v>
      </c>
      <c r="K15" s="28">
        <f t="shared" si="18"/>
        <v>1266.9283</v>
      </c>
      <c r="L15" s="28">
        <f t="shared" si="18"/>
        <v>1269.1089000000002</v>
      </c>
      <c r="M15" s="28">
        <f t="shared" ref="M15:N15" si="19">M28+M40</f>
        <v>1271.3</v>
      </c>
      <c r="N15" s="28">
        <f t="shared" si="19"/>
        <v>1272.4419</v>
      </c>
      <c r="O15" s="28">
        <f t="shared" ref="O15" si="20">O28+O40</f>
        <v>1274.2531899999999</v>
      </c>
      <c r="P15" s="28">
        <v>1275.4669641999999</v>
      </c>
      <c r="Q15" s="28">
        <v>1276.7668365</v>
      </c>
      <c r="R15" s="28">
        <v>1279.7267440000001</v>
      </c>
      <c r="S15" s="28">
        <v>1280.4621443000001</v>
      </c>
      <c r="T15" s="28">
        <v>1283.9600170000001</v>
      </c>
    </row>
    <row r="16" spans="2:20" ht="15" customHeight="1" x14ac:dyDescent="0.4">
      <c r="B16" s="65"/>
      <c r="C16" s="66"/>
      <c r="D16" s="57"/>
      <c r="E16" s="53"/>
      <c r="F16" s="23">
        <f t="shared" si="17"/>
        <v>483.47597999999999</v>
      </c>
      <c r="G16" s="19">
        <f t="shared" si="17"/>
        <v>484.60479729999997</v>
      </c>
      <c r="H16" s="19">
        <f t="shared" si="17"/>
        <v>486.44241</v>
      </c>
      <c r="I16" s="19">
        <f t="shared" si="18"/>
        <v>496.11105899999995</v>
      </c>
      <c r="J16" s="19">
        <f t="shared" ref="J16:O16" si="21">J29+J41</f>
        <v>630.88940000000002</v>
      </c>
      <c r="K16" s="19">
        <f t="shared" si="21"/>
        <v>645.9</v>
      </c>
      <c r="L16" s="19">
        <f t="shared" si="21"/>
        <v>638.29999999999995</v>
      </c>
      <c r="M16" s="19">
        <f t="shared" si="21"/>
        <v>638.20000000000005</v>
      </c>
      <c r="N16" s="19">
        <f t="shared" si="21"/>
        <v>638.64525779999997</v>
      </c>
      <c r="O16" s="19">
        <f t="shared" si="21"/>
        <v>640.71717180000007</v>
      </c>
      <c r="P16" s="19">
        <v>642.75937339999996</v>
      </c>
      <c r="Q16" s="19">
        <v>644.26054599999998</v>
      </c>
      <c r="R16" s="19">
        <v>650.78826240000001</v>
      </c>
      <c r="S16" s="19">
        <v>652.44362369999988</v>
      </c>
      <c r="T16" s="19">
        <v>656.39443789999996</v>
      </c>
    </row>
    <row r="17" spans="2:20" ht="15" customHeight="1" thickBot="1" x14ac:dyDescent="0.45">
      <c r="B17" s="67"/>
      <c r="C17" s="68"/>
      <c r="D17" s="58"/>
      <c r="E17" s="15" t="s">
        <v>39</v>
      </c>
      <c r="F17" s="24">
        <f>286.8572059/F15</f>
        <v>0.22858717937439207</v>
      </c>
      <c r="G17" s="25">
        <f>294.8729/G15</f>
        <v>0.23451632467931779</v>
      </c>
      <c r="H17" s="25">
        <f>294.8729/H15</f>
        <v>0.23432673743735519</v>
      </c>
      <c r="I17" s="25">
        <f>297.852509/I15</f>
        <v>0.2357342853377834</v>
      </c>
      <c r="J17" s="25">
        <f>291.0165825/J15</f>
        <v>0.23005087036091504</v>
      </c>
      <c r="K17" s="25">
        <v>0.2302733311743056</v>
      </c>
      <c r="L17" s="25">
        <v>0.23247676483869897</v>
      </c>
      <c r="M17" s="29">
        <v>0.23102201274286166</v>
      </c>
      <c r="N17" s="29">
        <v>0.23127132641576795</v>
      </c>
      <c r="O17" s="29">
        <v>0.23445169880838587</v>
      </c>
      <c r="P17" s="29">
        <v>0.23867826180111426</v>
      </c>
      <c r="Q17" s="29">
        <v>0.23854825430375282</v>
      </c>
      <c r="R17" s="25">
        <v>0.23910557580720529</v>
      </c>
      <c r="S17" s="25">
        <v>0.23995656675033494</v>
      </c>
      <c r="T17" s="25">
        <v>0.24115945660323468</v>
      </c>
    </row>
    <row r="18" spans="2:20" ht="15" customHeight="1" x14ac:dyDescent="0.4">
      <c r="B18" s="63" t="s">
        <v>42</v>
      </c>
      <c r="C18" s="54" t="s">
        <v>43</v>
      </c>
      <c r="D18" s="54" t="s">
        <v>54</v>
      </c>
      <c r="E18" s="71" t="s">
        <v>6</v>
      </c>
      <c r="F18" s="77" t="s">
        <v>37</v>
      </c>
      <c r="G18" s="79" t="s">
        <v>37</v>
      </c>
      <c r="H18" s="79" t="s">
        <v>37</v>
      </c>
      <c r="I18" s="75" t="s">
        <v>44</v>
      </c>
      <c r="J18" s="31" t="s">
        <v>44</v>
      </c>
      <c r="K18" s="31" t="s">
        <v>44</v>
      </c>
      <c r="L18" s="31" t="s">
        <v>44</v>
      </c>
      <c r="M18" s="31" t="s">
        <v>44</v>
      </c>
      <c r="N18" s="31" t="s">
        <v>44</v>
      </c>
      <c r="O18" s="31" t="s">
        <v>44</v>
      </c>
      <c r="P18" s="31" t="s">
        <v>44</v>
      </c>
      <c r="Q18" s="31" t="s">
        <v>44</v>
      </c>
      <c r="R18" s="31" t="s">
        <v>44</v>
      </c>
      <c r="S18" s="31" t="s">
        <v>44</v>
      </c>
      <c r="T18" s="31" t="s">
        <v>44</v>
      </c>
    </row>
    <row r="19" spans="2:20" ht="15" customHeight="1" x14ac:dyDescent="0.4">
      <c r="B19" s="65"/>
      <c r="C19" s="57"/>
      <c r="D19" s="55"/>
      <c r="E19" s="59"/>
      <c r="F19" s="78"/>
      <c r="G19" s="80"/>
      <c r="H19" s="80"/>
      <c r="I19" s="76"/>
      <c r="J19" s="35"/>
      <c r="K19" s="35"/>
      <c r="L19" s="35"/>
      <c r="M19" s="32"/>
      <c r="N19" s="32"/>
      <c r="O19" s="32"/>
      <c r="P19" s="32"/>
      <c r="Q19" s="32"/>
      <c r="R19" s="35"/>
      <c r="S19" s="35"/>
      <c r="T19" s="35"/>
    </row>
    <row r="20" spans="2:20" ht="15.95" customHeight="1" x14ac:dyDescent="0.4">
      <c r="B20" s="65"/>
      <c r="C20" s="57"/>
      <c r="D20" s="55"/>
      <c r="E20" s="69" t="s">
        <v>41</v>
      </c>
      <c r="F20" s="77" t="s">
        <v>44</v>
      </c>
      <c r="G20" s="79" t="s">
        <v>44</v>
      </c>
      <c r="H20" s="79" t="s">
        <v>44</v>
      </c>
      <c r="I20" s="75" t="s">
        <v>44</v>
      </c>
      <c r="J20" s="50" t="s">
        <v>44</v>
      </c>
      <c r="K20" s="50" t="s">
        <v>44</v>
      </c>
      <c r="L20" s="50" t="s">
        <v>44</v>
      </c>
      <c r="M20" s="46" t="s">
        <v>44</v>
      </c>
      <c r="N20" s="46" t="s">
        <v>44</v>
      </c>
      <c r="O20" s="46" t="s">
        <v>44</v>
      </c>
      <c r="P20" s="46" t="s">
        <v>44</v>
      </c>
      <c r="Q20" s="46" t="s">
        <v>44</v>
      </c>
      <c r="R20" s="50" t="s">
        <v>44</v>
      </c>
      <c r="S20" s="50" t="s">
        <v>44</v>
      </c>
      <c r="T20" s="50" t="s">
        <v>44</v>
      </c>
    </row>
    <row r="21" spans="2:20" ht="15.95" customHeight="1" thickBot="1" x14ac:dyDescent="0.45">
      <c r="B21" s="65"/>
      <c r="C21" s="57"/>
      <c r="D21" s="56"/>
      <c r="E21" s="70"/>
      <c r="F21" s="78"/>
      <c r="G21" s="80"/>
      <c r="H21" s="80"/>
      <c r="I21" s="76"/>
      <c r="J21" s="51"/>
      <c r="K21" s="51"/>
      <c r="L21" s="51"/>
      <c r="M21" s="47"/>
      <c r="N21" s="47"/>
      <c r="O21" s="47"/>
      <c r="P21" s="47"/>
      <c r="Q21" s="47"/>
      <c r="R21" s="51"/>
      <c r="S21" s="51"/>
      <c r="T21" s="51"/>
    </row>
    <row r="22" spans="2:20" ht="15.95" customHeight="1" x14ac:dyDescent="0.4">
      <c r="B22" s="65"/>
      <c r="C22" s="57"/>
      <c r="D22" s="54" t="s">
        <v>52</v>
      </c>
      <c r="E22" s="71" t="s">
        <v>6</v>
      </c>
      <c r="F22" s="73">
        <v>14763</v>
      </c>
      <c r="G22" s="75">
        <v>16855</v>
      </c>
      <c r="H22" s="75">
        <v>17060</v>
      </c>
      <c r="I22" s="75">
        <v>17256</v>
      </c>
      <c r="J22" s="44">
        <v>16797</v>
      </c>
      <c r="K22" s="44">
        <v>16771</v>
      </c>
      <c r="L22" s="44">
        <v>18316</v>
      </c>
      <c r="M22" s="38">
        <v>18478</v>
      </c>
      <c r="N22" s="38">
        <v>17725</v>
      </c>
      <c r="O22" s="38">
        <v>15974</v>
      </c>
      <c r="P22" s="38">
        <v>14672</v>
      </c>
      <c r="Q22" s="38">
        <v>14034</v>
      </c>
      <c r="R22" s="44">
        <v>14334</v>
      </c>
      <c r="S22" s="44">
        <v>14888</v>
      </c>
      <c r="T22" s="44">
        <v>15097</v>
      </c>
    </row>
    <row r="23" spans="2:20" ht="15.95" customHeight="1" x14ac:dyDescent="0.4">
      <c r="B23" s="65"/>
      <c r="C23" s="57"/>
      <c r="D23" s="57"/>
      <c r="E23" s="59"/>
      <c r="F23" s="74"/>
      <c r="G23" s="76"/>
      <c r="H23" s="76"/>
      <c r="I23" s="76"/>
      <c r="J23" s="45"/>
      <c r="K23" s="45"/>
      <c r="L23" s="45"/>
      <c r="M23" s="39"/>
      <c r="N23" s="39"/>
      <c r="O23" s="39"/>
      <c r="P23" s="39"/>
      <c r="Q23" s="39"/>
      <c r="R23" s="45"/>
      <c r="S23" s="45"/>
      <c r="T23" s="45"/>
    </row>
    <row r="24" spans="2:20" ht="15.95" customHeight="1" x14ac:dyDescent="0.4">
      <c r="B24" s="65"/>
      <c r="C24" s="57"/>
      <c r="D24" s="57"/>
      <c r="E24" s="69" t="s">
        <v>38</v>
      </c>
      <c r="F24" s="21">
        <v>7.0258000000000003</v>
      </c>
      <c r="G24" s="22">
        <v>8.1060999999999996</v>
      </c>
      <c r="H24" s="22">
        <v>8.1637000000000004</v>
      </c>
      <c r="I24" s="22">
        <v>9.1274999999999995</v>
      </c>
      <c r="J24" s="26">
        <v>8.9146000000000001</v>
      </c>
      <c r="K24" s="26">
        <v>9.2493999999999996</v>
      </c>
      <c r="L24" s="26">
        <v>10.0092</v>
      </c>
      <c r="M24" s="30">
        <v>9.6</v>
      </c>
      <c r="N24" s="30">
        <v>9.2970000000000006</v>
      </c>
      <c r="O24" s="30">
        <v>8.5489999999999995</v>
      </c>
      <c r="P24" s="30">
        <v>7.8492022000000068</v>
      </c>
      <c r="Q24" s="30">
        <v>7.5714280000000089</v>
      </c>
      <c r="R24" s="26">
        <v>7.8253190000000137</v>
      </c>
      <c r="S24" s="26">
        <v>8.0934624000000088</v>
      </c>
      <c r="T24" s="26">
        <v>8.3701038000000132</v>
      </c>
    </row>
    <row r="25" spans="2:20" ht="15.95" customHeight="1" thickBot="1" x14ac:dyDescent="0.45">
      <c r="B25" s="65"/>
      <c r="C25" s="57"/>
      <c r="D25" s="58"/>
      <c r="E25" s="70"/>
      <c r="F25" s="23">
        <v>6.9013</v>
      </c>
      <c r="G25" s="19">
        <v>8.0618999999999996</v>
      </c>
      <c r="H25" s="19">
        <v>8.0385998999999995</v>
      </c>
      <c r="I25" s="19">
        <v>8.0385998999999995</v>
      </c>
      <c r="J25" s="19">
        <v>8.0385998999999995</v>
      </c>
      <c r="K25" s="19">
        <v>8.0385998999999995</v>
      </c>
      <c r="L25" s="19">
        <v>8.4419400000000007</v>
      </c>
      <c r="M25" s="19">
        <v>8.6</v>
      </c>
      <c r="N25" s="19">
        <v>8.1797520000000112</v>
      </c>
      <c r="O25" s="19">
        <v>7.379437600000009</v>
      </c>
      <c r="P25" s="19">
        <v>6.7140916000000068</v>
      </c>
      <c r="Q25" s="19">
        <v>6.4306267000000084</v>
      </c>
      <c r="R25" s="19">
        <v>6.20181990000001</v>
      </c>
      <c r="S25" s="19">
        <v>6.2898159000000042</v>
      </c>
      <c r="T25" s="19">
        <v>7.1140207000000126</v>
      </c>
    </row>
    <row r="26" spans="2:20" ht="15.95" customHeight="1" x14ac:dyDescent="0.4">
      <c r="B26" s="65"/>
      <c r="C26" s="57"/>
      <c r="D26" s="72" t="s">
        <v>53</v>
      </c>
      <c r="E26" s="52" t="s">
        <v>6</v>
      </c>
      <c r="F26" s="73">
        <v>497015</v>
      </c>
      <c r="G26" s="75">
        <v>497020</v>
      </c>
      <c r="H26" s="75">
        <v>498153</v>
      </c>
      <c r="I26" s="75">
        <v>500145</v>
      </c>
      <c r="J26" s="44">
        <v>501650</v>
      </c>
      <c r="K26" s="44">
        <v>504242</v>
      </c>
      <c r="L26" s="44">
        <v>506417</v>
      </c>
      <c r="M26" s="38">
        <v>508567</v>
      </c>
      <c r="N26" s="38">
        <v>510422</v>
      </c>
      <c r="O26" s="38">
        <v>512694</v>
      </c>
      <c r="P26" s="38">
        <v>514775</v>
      </c>
      <c r="Q26" s="38">
        <v>517210</v>
      </c>
      <c r="R26" s="44">
        <v>518795</v>
      </c>
      <c r="S26" s="44">
        <v>519375</v>
      </c>
      <c r="T26" s="44">
        <v>520761</v>
      </c>
    </row>
    <row r="27" spans="2:20" ht="15.95" customHeight="1" x14ac:dyDescent="0.4">
      <c r="B27" s="65"/>
      <c r="C27" s="57"/>
      <c r="D27" s="55"/>
      <c r="E27" s="53"/>
      <c r="F27" s="74"/>
      <c r="G27" s="76"/>
      <c r="H27" s="76"/>
      <c r="I27" s="76"/>
      <c r="J27" s="45"/>
      <c r="K27" s="45"/>
      <c r="L27" s="45"/>
      <c r="M27" s="39"/>
      <c r="N27" s="39"/>
      <c r="O27" s="39"/>
      <c r="P27" s="39"/>
      <c r="Q27" s="39"/>
      <c r="R27" s="45"/>
      <c r="S27" s="45"/>
      <c r="T27" s="45"/>
    </row>
    <row r="28" spans="2:20" ht="15.95" customHeight="1" x14ac:dyDescent="0.4">
      <c r="B28" s="65"/>
      <c r="C28" s="57"/>
      <c r="D28" s="55"/>
      <c r="E28" s="59" t="s">
        <v>38</v>
      </c>
      <c r="F28" s="21">
        <f>2452820/10000</f>
        <v>245.28200000000001</v>
      </c>
      <c r="G28" s="22">
        <f>2471468/10000</f>
        <v>247.14680000000001</v>
      </c>
      <c r="H28" s="22">
        <v>246.0352</v>
      </c>
      <c r="I28" s="22">
        <v>247.10409999999999</v>
      </c>
      <c r="J28" s="26">
        <v>247.97819999999999</v>
      </c>
      <c r="K28" s="26">
        <v>249.34989999999999</v>
      </c>
      <c r="L28" s="26">
        <v>250.52350000000001</v>
      </c>
      <c r="M28" s="30">
        <v>251.6</v>
      </c>
      <c r="N28" s="30">
        <v>252.68289999999999</v>
      </c>
      <c r="O28" s="30">
        <v>253.81009</v>
      </c>
      <c r="P28" s="30">
        <v>254.92288479999996</v>
      </c>
      <c r="Q28" s="30">
        <v>256.19953509999999</v>
      </c>
      <c r="R28" s="26">
        <v>256.9920869</v>
      </c>
      <c r="S28" s="26">
        <v>257.44496019999997</v>
      </c>
      <c r="T28" s="26">
        <v>258.27200360000001</v>
      </c>
    </row>
    <row r="29" spans="2:20" ht="15.95" customHeight="1" thickBot="1" x14ac:dyDescent="0.45">
      <c r="B29" s="65"/>
      <c r="C29" s="58"/>
      <c r="D29" s="56"/>
      <c r="E29" s="60"/>
      <c r="F29" s="23">
        <f>1114805.7/10000</f>
        <v>111.48057</v>
      </c>
      <c r="G29" s="19">
        <f>1118605.1/10000</f>
        <v>111.86051</v>
      </c>
      <c r="H29" s="19">
        <f>1118605.1/10000</f>
        <v>111.86051</v>
      </c>
      <c r="I29" s="19">
        <v>113.413152</v>
      </c>
      <c r="J29" s="19">
        <v>243.99170000000001</v>
      </c>
      <c r="K29" s="19">
        <v>245.9</v>
      </c>
      <c r="L29" s="19">
        <v>248.4</v>
      </c>
      <c r="M29" s="19">
        <v>249.7</v>
      </c>
      <c r="N29" s="19">
        <v>250.96758919999999</v>
      </c>
      <c r="O29" s="19">
        <v>252.23009020000003</v>
      </c>
      <c r="P29" s="19">
        <v>253.4580814</v>
      </c>
      <c r="Q29" s="19">
        <v>254.83644219999999</v>
      </c>
      <c r="R29" s="19">
        <v>255.73154050000002</v>
      </c>
      <c r="S29" s="19">
        <v>256.25251899999995</v>
      </c>
      <c r="T29" s="19">
        <v>257.1258249</v>
      </c>
    </row>
    <row r="30" spans="2:20" ht="15.95" customHeight="1" x14ac:dyDescent="0.4">
      <c r="B30" s="65"/>
      <c r="C30" s="54" t="s">
        <v>30</v>
      </c>
      <c r="D30" s="54" t="s">
        <v>54</v>
      </c>
      <c r="E30" s="71" t="s">
        <v>6</v>
      </c>
      <c r="F30" s="73">
        <v>175</v>
      </c>
      <c r="G30" s="75">
        <v>211</v>
      </c>
      <c r="H30" s="75">
        <v>176</v>
      </c>
      <c r="I30" s="75">
        <v>168</v>
      </c>
      <c r="J30" s="31">
        <v>152</v>
      </c>
      <c r="K30" s="31">
        <v>146</v>
      </c>
      <c r="L30" s="31">
        <v>142</v>
      </c>
      <c r="M30" s="31">
        <v>130</v>
      </c>
      <c r="N30" s="31">
        <v>108</v>
      </c>
      <c r="O30" s="31">
        <v>95</v>
      </c>
      <c r="P30" s="31">
        <v>113</v>
      </c>
      <c r="Q30" s="31">
        <v>114</v>
      </c>
      <c r="R30" s="31">
        <v>117</v>
      </c>
      <c r="S30" s="31">
        <v>108</v>
      </c>
      <c r="T30" s="31">
        <v>108</v>
      </c>
    </row>
    <row r="31" spans="2:20" ht="15.95" customHeight="1" x14ac:dyDescent="0.4">
      <c r="B31" s="65"/>
      <c r="C31" s="57"/>
      <c r="D31" s="55"/>
      <c r="E31" s="59"/>
      <c r="F31" s="74"/>
      <c r="G31" s="76"/>
      <c r="H31" s="76"/>
      <c r="I31" s="76"/>
      <c r="J31" s="35"/>
      <c r="K31" s="35"/>
      <c r="L31" s="35"/>
      <c r="M31" s="32"/>
      <c r="N31" s="32"/>
      <c r="O31" s="32"/>
      <c r="P31" s="32"/>
      <c r="Q31" s="32"/>
      <c r="R31" s="35"/>
      <c r="S31" s="35"/>
      <c r="T31" s="35"/>
    </row>
    <row r="32" spans="2:20" ht="15.95" customHeight="1" x14ac:dyDescent="0.4">
      <c r="B32" s="65"/>
      <c r="C32" s="57"/>
      <c r="D32" s="55"/>
      <c r="E32" s="69" t="s">
        <v>41</v>
      </c>
      <c r="F32" s="77">
        <v>58.154400000000003</v>
      </c>
      <c r="G32" s="79">
        <v>65.497600000000006</v>
      </c>
      <c r="H32" s="79">
        <v>58.664999999999999</v>
      </c>
      <c r="I32" s="79">
        <v>58.732399999999998</v>
      </c>
      <c r="J32" s="36">
        <v>53.675699999999999</v>
      </c>
      <c r="K32" s="36">
        <v>41.3992</v>
      </c>
      <c r="L32" s="36">
        <v>27.4786</v>
      </c>
      <c r="M32" s="33">
        <v>24.3</v>
      </c>
      <c r="N32" s="33">
        <f>210230/10000</f>
        <v>21.023</v>
      </c>
      <c r="O32" s="33">
        <v>19.808599999999998</v>
      </c>
      <c r="P32" s="33">
        <v>21.262226000000002</v>
      </c>
      <c r="Q32" s="33">
        <v>15.688987999999998</v>
      </c>
      <c r="R32" s="36">
        <v>13.572217000000002</v>
      </c>
      <c r="S32" s="36">
        <v>12.161117000000001</v>
      </c>
      <c r="T32" s="36">
        <v>11.460212</v>
      </c>
    </row>
    <row r="33" spans="2:20" ht="15.95" customHeight="1" thickBot="1" x14ac:dyDescent="0.45">
      <c r="B33" s="65"/>
      <c r="C33" s="57"/>
      <c r="D33" s="56"/>
      <c r="E33" s="70"/>
      <c r="F33" s="78"/>
      <c r="G33" s="80"/>
      <c r="H33" s="80"/>
      <c r="I33" s="80"/>
      <c r="J33" s="37"/>
      <c r="K33" s="37"/>
      <c r="L33" s="37"/>
      <c r="M33" s="34"/>
      <c r="N33" s="34"/>
      <c r="O33" s="34"/>
      <c r="P33" s="34"/>
      <c r="Q33" s="34"/>
      <c r="R33" s="37"/>
      <c r="S33" s="37"/>
      <c r="T33" s="37"/>
    </row>
    <row r="34" spans="2:20" ht="15.95" customHeight="1" x14ac:dyDescent="0.4">
      <c r="B34" s="65"/>
      <c r="C34" s="57"/>
      <c r="D34" s="54" t="s">
        <v>52</v>
      </c>
      <c r="E34" s="71" t="s">
        <v>6</v>
      </c>
      <c r="F34" s="73">
        <v>5202</v>
      </c>
      <c r="G34" s="75">
        <v>5025</v>
      </c>
      <c r="H34" s="75">
        <v>4876</v>
      </c>
      <c r="I34" s="75">
        <v>4467</v>
      </c>
      <c r="J34" s="44">
        <v>4426</v>
      </c>
      <c r="K34" s="44">
        <v>4429</v>
      </c>
      <c r="L34" s="44">
        <v>4531</v>
      </c>
      <c r="M34" s="38">
        <v>4418</v>
      </c>
      <c r="N34" s="38">
        <v>4398</v>
      </c>
      <c r="O34" s="38">
        <v>4369</v>
      </c>
      <c r="P34" s="38">
        <v>4292</v>
      </c>
      <c r="Q34" s="38">
        <v>4360</v>
      </c>
      <c r="R34" s="44">
        <v>4359</v>
      </c>
      <c r="S34" s="44">
        <v>4259</v>
      </c>
      <c r="T34" s="44">
        <v>4033</v>
      </c>
    </row>
    <row r="35" spans="2:20" ht="15.95" customHeight="1" x14ac:dyDescent="0.4">
      <c r="B35" s="65"/>
      <c r="C35" s="57"/>
      <c r="D35" s="57"/>
      <c r="E35" s="59"/>
      <c r="F35" s="74"/>
      <c r="G35" s="76"/>
      <c r="H35" s="76"/>
      <c r="I35" s="76"/>
      <c r="J35" s="45"/>
      <c r="K35" s="45"/>
      <c r="L35" s="45"/>
      <c r="M35" s="39"/>
      <c r="N35" s="39"/>
      <c r="O35" s="39"/>
      <c r="P35" s="39"/>
      <c r="Q35" s="39"/>
      <c r="R35" s="45"/>
      <c r="S35" s="45"/>
      <c r="T35" s="45"/>
    </row>
    <row r="36" spans="2:20" ht="15.95" customHeight="1" x14ac:dyDescent="0.4">
      <c r="B36" s="65"/>
      <c r="C36" s="57"/>
      <c r="D36" s="57"/>
      <c r="E36" s="69" t="s">
        <v>38</v>
      </c>
      <c r="F36" s="21">
        <v>178.78960000000001</v>
      </c>
      <c r="G36" s="22">
        <v>170.9665</v>
      </c>
      <c r="H36" s="22">
        <v>169.43690000000001</v>
      </c>
      <c r="I36" s="22">
        <v>169.0667</v>
      </c>
      <c r="J36" s="26">
        <v>169.70609999999999</v>
      </c>
      <c r="K36" s="26">
        <v>165.727</v>
      </c>
      <c r="L36" s="26">
        <v>184.6463</v>
      </c>
      <c r="M36" s="30">
        <v>183.7</v>
      </c>
      <c r="N36" s="30">
        <v>184.45500000000001</v>
      </c>
      <c r="O36" s="30">
        <v>184.18610000000001</v>
      </c>
      <c r="P36" s="30">
        <v>183.20332270000003</v>
      </c>
      <c r="Q36" s="30">
        <v>179.76568420000001</v>
      </c>
      <c r="R36" s="26">
        <v>179.20270839999998</v>
      </c>
      <c r="S36" s="26">
        <v>179.17715699999999</v>
      </c>
      <c r="T36" s="26">
        <v>178.69222490000001</v>
      </c>
    </row>
    <row r="37" spans="2:20" ht="15.95" customHeight="1" thickBot="1" x14ac:dyDescent="0.45">
      <c r="B37" s="65"/>
      <c r="C37" s="57"/>
      <c r="D37" s="58"/>
      <c r="E37" s="70"/>
      <c r="F37" s="23">
        <f>(1596857)/10000</f>
        <v>159.6857</v>
      </c>
      <c r="G37" s="19">
        <v>170.58850000000001</v>
      </c>
      <c r="H37" s="19">
        <v>150.30000000000001</v>
      </c>
      <c r="I37" s="19">
        <v>150.3231615</v>
      </c>
      <c r="J37" s="19">
        <v>150.4088544</v>
      </c>
      <c r="K37" s="19">
        <v>150.4088544</v>
      </c>
      <c r="L37" s="19">
        <v>176.2</v>
      </c>
      <c r="M37" s="19">
        <v>165.8</v>
      </c>
      <c r="N37" s="19">
        <v>164.8757325</v>
      </c>
      <c r="O37" s="19">
        <v>164.67145239999999</v>
      </c>
      <c r="P37" s="19">
        <v>164.3153882</v>
      </c>
      <c r="Q37" s="19">
        <v>160.34809899999999</v>
      </c>
      <c r="R37" s="19">
        <v>159.45367039999999</v>
      </c>
      <c r="S37" s="19">
        <v>159.36743149999998</v>
      </c>
      <c r="T37" s="19">
        <v>159.71839660000001</v>
      </c>
    </row>
    <row r="38" spans="2:20" ht="15.95" customHeight="1" x14ac:dyDescent="0.4">
      <c r="B38" s="65"/>
      <c r="C38" s="57"/>
      <c r="D38" s="72" t="s">
        <v>53</v>
      </c>
      <c r="E38" s="52" t="s">
        <v>6</v>
      </c>
      <c r="F38" s="73">
        <v>109974</v>
      </c>
      <c r="G38" s="75">
        <v>109941</v>
      </c>
      <c r="H38" s="75">
        <v>109971</v>
      </c>
      <c r="I38" s="75">
        <v>110042</v>
      </c>
      <c r="J38" s="44">
        <v>110007</v>
      </c>
      <c r="K38" s="44">
        <v>110047</v>
      </c>
      <c r="L38" s="44">
        <v>110008</v>
      </c>
      <c r="M38" s="38">
        <v>109939</v>
      </c>
      <c r="N38" s="38">
        <v>109730</v>
      </c>
      <c r="O38" s="38">
        <v>110044</v>
      </c>
      <c r="P38" s="38">
        <v>109997</v>
      </c>
      <c r="Q38" s="38">
        <v>109984</v>
      </c>
      <c r="R38" s="44">
        <v>110041</v>
      </c>
      <c r="S38" s="44">
        <v>110085</v>
      </c>
      <c r="T38" s="44">
        <v>110150</v>
      </c>
    </row>
    <row r="39" spans="2:20" ht="15.95" customHeight="1" x14ac:dyDescent="0.4">
      <c r="B39" s="65"/>
      <c r="C39" s="57"/>
      <c r="D39" s="55"/>
      <c r="E39" s="53"/>
      <c r="F39" s="74"/>
      <c r="G39" s="76"/>
      <c r="H39" s="76"/>
      <c r="I39" s="76"/>
      <c r="J39" s="45"/>
      <c r="K39" s="45"/>
      <c r="L39" s="45"/>
      <c r="M39" s="39"/>
      <c r="N39" s="39"/>
      <c r="O39" s="39"/>
      <c r="P39" s="39"/>
      <c r="Q39" s="39"/>
      <c r="R39" s="45"/>
      <c r="S39" s="45"/>
      <c r="T39" s="45"/>
    </row>
    <row r="40" spans="2:20" ht="15.95" customHeight="1" x14ac:dyDescent="0.4">
      <c r="B40" s="65"/>
      <c r="C40" s="57"/>
      <c r="D40" s="55"/>
      <c r="E40" s="59" t="s">
        <v>38</v>
      </c>
      <c r="F40" s="21">
        <f>(10096318)/10000</f>
        <v>1009.6318</v>
      </c>
      <c r="G40" s="22">
        <v>1010.2194</v>
      </c>
      <c r="H40" s="22">
        <v>1012.3483</v>
      </c>
      <c r="I40" s="22">
        <v>1016.4054</v>
      </c>
      <c r="J40" s="28">
        <v>1017.0315000000001</v>
      </c>
      <c r="K40" s="28">
        <v>1017.5784</v>
      </c>
      <c r="L40" s="28">
        <v>1018.5854</v>
      </c>
      <c r="M40" s="28">
        <v>1019.7</v>
      </c>
      <c r="N40" s="28">
        <v>1019.759</v>
      </c>
      <c r="O40" s="28">
        <v>1020.4431</v>
      </c>
      <c r="P40" s="28">
        <v>1020.5440794</v>
      </c>
      <c r="Q40" s="28">
        <v>1020.5673013999999</v>
      </c>
      <c r="R40" s="28">
        <v>1022.7346571</v>
      </c>
      <c r="S40" s="28">
        <v>1023.0171841</v>
      </c>
      <c r="T40" s="28">
        <v>1025.6880134</v>
      </c>
    </row>
    <row r="41" spans="2:20" ht="15.95" customHeight="1" thickBot="1" x14ac:dyDescent="0.45">
      <c r="B41" s="67"/>
      <c r="C41" s="58"/>
      <c r="D41" s="56"/>
      <c r="E41" s="60"/>
      <c r="F41" s="23">
        <f>(3719954.1)/10000</f>
        <v>371.99540999999999</v>
      </c>
      <c r="G41" s="19">
        <v>372.7442873</v>
      </c>
      <c r="H41" s="19">
        <v>374.58190000000002</v>
      </c>
      <c r="I41" s="19">
        <v>382.69790699999999</v>
      </c>
      <c r="J41" s="19">
        <v>386.89769999999999</v>
      </c>
      <c r="K41" s="19">
        <v>400</v>
      </c>
      <c r="L41" s="19">
        <v>389.9</v>
      </c>
      <c r="M41" s="19">
        <v>388.5</v>
      </c>
      <c r="N41" s="19">
        <v>387.6776686</v>
      </c>
      <c r="O41" s="19">
        <v>388.48708160000007</v>
      </c>
      <c r="P41" s="19">
        <v>389.30129199999999</v>
      </c>
      <c r="Q41" s="19">
        <v>389.42410379999995</v>
      </c>
      <c r="R41" s="19">
        <v>395.05672190000001</v>
      </c>
      <c r="S41" s="19">
        <v>396.19110469999993</v>
      </c>
      <c r="T41" s="19">
        <v>399.26861299999996</v>
      </c>
    </row>
    <row r="42" spans="2:20" ht="15.95" customHeight="1" x14ac:dyDescent="0.4">
      <c r="B42" s="54" t="s">
        <v>45</v>
      </c>
      <c r="C42" s="87" t="s">
        <v>50</v>
      </c>
      <c r="D42" s="54" t="s">
        <v>54</v>
      </c>
      <c r="E42" s="52" t="s">
        <v>6</v>
      </c>
      <c r="F42" s="73">
        <v>14</v>
      </c>
      <c r="G42" s="75">
        <v>18</v>
      </c>
      <c r="H42" s="75">
        <v>15</v>
      </c>
      <c r="I42" s="75">
        <v>14</v>
      </c>
      <c r="J42" s="31">
        <v>14</v>
      </c>
      <c r="K42" s="31">
        <v>12</v>
      </c>
      <c r="L42" s="31">
        <v>13</v>
      </c>
      <c r="M42" s="31">
        <v>12</v>
      </c>
      <c r="N42" s="31">
        <v>12</v>
      </c>
      <c r="O42" s="31">
        <v>11</v>
      </c>
      <c r="P42" s="31">
        <v>10</v>
      </c>
      <c r="Q42" s="31">
        <v>9</v>
      </c>
      <c r="R42" s="31">
        <v>10</v>
      </c>
      <c r="S42" s="31">
        <v>10</v>
      </c>
      <c r="T42" s="31">
        <v>9</v>
      </c>
    </row>
    <row r="43" spans="2:20" ht="15.95" customHeight="1" x14ac:dyDescent="0.4">
      <c r="B43" s="57"/>
      <c r="C43" s="88"/>
      <c r="D43" s="55"/>
      <c r="E43" s="53"/>
      <c r="F43" s="74"/>
      <c r="G43" s="76"/>
      <c r="H43" s="76"/>
      <c r="I43" s="76"/>
      <c r="J43" s="35"/>
      <c r="K43" s="35"/>
      <c r="L43" s="35"/>
      <c r="M43" s="32"/>
      <c r="N43" s="32"/>
      <c r="O43" s="32"/>
      <c r="P43" s="32"/>
      <c r="Q43" s="32"/>
      <c r="R43" s="35"/>
      <c r="S43" s="35"/>
      <c r="T43" s="35"/>
    </row>
    <row r="44" spans="2:20" ht="15" customHeight="1" x14ac:dyDescent="0.4">
      <c r="B44" s="57"/>
      <c r="C44" s="88"/>
      <c r="D44" s="55"/>
      <c r="E44" s="69" t="s">
        <v>41</v>
      </c>
      <c r="F44" s="77">
        <v>36.700600000000001</v>
      </c>
      <c r="G44" s="79">
        <v>52.998199999999997</v>
      </c>
      <c r="H44" s="79">
        <v>41.320599999999999</v>
      </c>
      <c r="I44" s="79">
        <v>36.318600000000004</v>
      </c>
      <c r="J44" s="36">
        <v>36.318600000000004</v>
      </c>
      <c r="K44" s="36">
        <v>27.718599999999999</v>
      </c>
      <c r="L44" s="36">
        <v>31.948599999999999</v>
      </c>
      <c r="M44" s="33">
        <v>29</v>
      </c>
      <c r="N44" s="33">
        <v>29</v>
      </c>
      <c r="O44" s="33">
        <v>29.018599999999999</v>
      </c>
      <c r="P44" s="33">
        <v>24</v>
      </c>
      <c r="Q44" s="33">
        <v>23.31</v>
      </c>
      <c r="R44" s="36">
        <v>28.77</v>
      </c>
      <c r="S44" s="36">
        <v>28.77</v>
      </c>
      <c r="T44" s="36">
        <v>31.89</v>
      </c>
    </row>
    <row r="45" spans="2:20" ht="15" customHeight="1" thickBot="1" x14ac:dyDescent="0.45">
      <c r="B45" s="57"/>
      <c r="C45" s="88"/>
      <c r="D45" s="56"/>
      <c r="E45" s="70"/>
      <c r="F45" s="78"/>
      <c r="G45" s="80"/>
      <c r="H45" s="80"/>
      <c r="I45" s="80"/>
      <c r="J45" s="37"/>
      <c r="K45" s="37"/>
      <c r="L45" s="37"/>
      <c r="M45" s="34"/>
      <c r="N45" s="34"/>
      <c r="O45" s="34"/>
      <c r="P45" s="34"/>
      <c r="Q45" s="34"/>
      <c r="R45" s="37"/>
      <c r="S45" s="37"/>
      <c r="T45" s="37"/>
    </row>
    <row r="46" spans="2:20" ht="15" customHeight="1" x14ac:dyDescent="0.4">
      <c r="B46" s="57"/>
      <c r="C46" s="88"/>
      <c r="D46" s="54" t="s">
        <v>52</v>
      </c>
      <c r="E46" s="52" t="s">
        <v>6</v>
      </c>
      <c r="F46" s="73">
        <v>564</v>
      </c>
      <c r="G46" s="75">
        <v>560</v>
      </c>
      <c r="H46" s="75">
        <v>560</v>
      </c>
      <c r="I46" s="75">
        <v>547</v>
      </c>
      <c r="J46" s="31">
        <v>548</v>
      </c>
      <c r="K46" s="31">
        <v>547</v>
      </c>
      <c r="L46" s="31">
        <v>548</v>
      </c>
      <c r="M46" s="31">
        <v>545</v>
      </c>
      <c r="N46" s="31">
        <v>539</v>
      </c>
      <c r="O46" s="31">
        <v>539</v>
      </c>
      <c r="P46" s="31">
        <v>536</v>
      </c>
      <c r="Q46" s="31">
        <v>536</v>
      </c>
      <c r="R46" s="31">
        <v>535</v>
      </c>
      <c r="S46" s="31">
        <v>534</v>
      </c>
      <c r="T46" s="31">
        <v>534</v>
      </c>
    </row>
    <row r="47" spans="2:20" ht="15" customHeight="1" x14ac:dyDescent="0.4">
      <c r="B47" s="57"/>
      <c r="C47" s="88"/>
      <c r="D47" s="57"/>
      <c r="E47" s="53"/>
      <c r="F47" s="74"/>
      <c r="G47" s="76"/>
      <c r="H47" s="76"/>
      <c r="I47" s="76"/>
      <c r="J47" s="35"/>
      <c r="K47" s="35"/>
      <c r="L47" s="35"/>
      <c r="M47" s="32"/>
      <c r="N47" s="32"/>
      <c r="O47" s="32"/>
      <c r="P47" s="32"/>
      <c r="Q47" s="32"/>
      <c r="R47" s="35"/>
      <c r="S47" s="35"/>
      <c r="T47" s="35"/>
    </row>
    <row r="48" spans="2:20" ht="15" customHeight="1" x14ac:dyDescent="0.4">
      <c r="B48" s="57"/>
      <c r="C48" s="88"/>
      <c r="D48" s="57"/>
      <c r="E48" s="59" t="s">
        <v>38</v>
      </c>
      <c r="F48" s="77">
        <v>208.35069999999999</v>
      </c>
      <c r="G48" s="79">
        <v>166.6866</v>
      </c>
      <c r="H48" s="79">
        <v>166.6866</v>
      </c>
      <c r="I48" s="79">
        <v>163.83519999999999</v>
      </c>
      <c r="J48" s="36">
        <v>166.7345</v>
      </c>
      <c r="K48" s="36">
        <v>160.48519999999999</v>
      </c>
      <c r="L48" s="36">
        <v>162.20820000000001</v>
      </c>
      <c r="M48" s="33">
        <v>162.19999999999999</v>
      </c>
      <c r="N48" s="33">
        <f>1607549/10000</f>
        <v>160.75489999999999</v>
      </c>
      <c r="O48" s="33">
        <f>1607549/10000</f>
        <v>160.75489999999999</v>
      </c>
      <c r="P48" s="33">
        <v>160.55195600000002</v>
      </c>
      <c r="Q48" s="33">
        <v>160.55195600000002</v>
      </c>
      <c r="R48" s="36">
        <v>158.553956</v>
      </c>
      <c r="S48" s="36">
        <v>158.35495600000002</v>
      </c>
      <c r="T48" s="36">
        <v>158.35495600000002</v>
      </c>
    </row>
    <row r="49" spans="2:20" ht="15" customHeight="1" thickBot="1" x14ac:dyDescent="0.45">
      <c r="B49" s="57"/>
      <c r="C49" s="88"/>
      <c r="D49" s="58"/>
      <c r="E49" s="60"/>
      <c r="F49" s="78"/>
      <c r="G49" s="80"/>
      <c r="H49" s="80"/>
      <c r="I49" s="80"/>
      <c r="J49" s="37"/>
      <c r="K49" s="37"/>
      <c r="L49" s="37"/>
      <c r="M49" s="34"/>
      <c r="N49" s="34"/>
      <c r="O49" s="34"/>
      <c r="P49" s="34"/>
      <c r="Q49" s="34"/>
      <c r="R49" s="37"/>
      <c r="S49" s="37"/>
      <c r="T49" s="37"/>
    </row>
    <row r="50" spans="2:20" ht="15" customHeight="1" x14ac:dyDescent="0.4">
      <c r="B50" s="57"/>
      <c r="C50" s="88"/>
      <c r="D50" s="54" t="s">
        <v>53</v>
      </c>
      <c r="E50" s="52" t="s">
        <v>6</v>
      </c>
      <c r="F50" s="73">
        <v>210</v>
      </c>
      <c r="G50" s="75">
        <v>207</v>
      </c>
      <c r="H50" s="75">
        <v>207</v>
      </c>
      <c r="I50" s="75">
        <v>207</v>
      </c>
      <c r="J50" s="31">
        <v>205</v>
      </c>
      <c r="K50" s="31">
        <v>205</v>
      </c>
      <c r="L50" s="31">
        <v>204</v>
      </c>
      <c r="M50" s="31">
        <v>203</v>
      </c>
      <c r="N50" s="31">
        <v>202</v>
      </c>
      <c r="O50" s="31">
        <v>201</v>
      </c>
      <c r="P50" s="31">
        <v>201</v>
      </c>
      <c r="Q50" s="31">
        <v>200</v>
      </c>
      <c r="R50" s="31">
        <v>200</v>
      </c>
      <c r="S50" s="31">
        <v>198</v>
      </c>
      <c r="T50" s="31">
        <v>198</v>
      </c>
    </row>
    <row r="51" spans="2:20" ht="15" customHeight="1" x14ac:dyDescent="0.4">
      <c r="B51" s="57"/>
      <c r="C51" s="88"/>
      <c r="D51" s="57"/>
      <c r="E51" s="53"/>
      <c r="F51" s="74"/>
      <c r="G51" s="76"/>
      <c r="H51" s="76"/>
      <c r="I51" s="76"/>
      <c r="J51" s="35"/>
      <c r="K51" s="35"/>
      <c r="L51" s="35"/>
      <c r="M51" s="32"/>
      <c r="N51" s="32"/>
      <c r="O51" s="32"/>
      <c r="P51" s="32"/>
      <c r="Q51" s="32"/>
      <c r="R51" s="35"/>
      <c r="S51" s="35"/>
      <c r="T51" s="35"/>
    </row>
    <row r="52" spans="2:20" ht="15" customHeight="1" x14ac:dyDescent="0.4">
      <c r="B52" s="57"/>
      <c r="C52" s="88"/>
      <c r="D52" s="57"/>
      <c r="E52" s="59" t="s">
        <v>38</v>
      </c>
      <c r="F52" s="77">
        <v>62.846800000000002</v>
      </c>
      <c r="G52" s="79">
        <v>62.694800000000001</v>
      </c>
      <c r="H52" s="79">
        <v>62.694800000000001</v>
      </c>
      <c r="I52" s="79">
        <v>62.694800000000001</v>
      </c>
      <c r="J52" s="36">
        <v>62.690899999999999</v>
      </c>
      <c r="K52" s="36">
        <v>62.690899999999999</v>
      </c>
      <c r="L52" s="36">
        <v>62.689000000000007</v>
      </c>
      <c r="M52" s="33">
        <v>62.686999999999998</v>
      </c>
      <c r="N52" s="33">
        <v>62.685100000000006</v>
      </c>
      <c r="O52" s="33">
        <v>62.683199999999999</v>
      </c>
      <c r="P52" s="33">
        <v>62.7</v>
      </c>
      <c r="Q52" s="33">
        <v>62.653188000000014</v>
      </c>
      <c r="R52" s="36">
        <v>62.653188000000014</v>
      </c>
      <c r="S52" s="36">
        <v>62.649268000000014</v>
      </c>
      <c r="T52" s="36">
        <v>62.649268000000014</v>
      </c>
    </row>
    <row r="53" spans="2:20" ht="15" customHeight="1" x14ac:dyDescent="0.4">
      <c r="B53" s="57"/>
      <c r="C53" s="88"/>
      <c r="D53" s="57"/>
      <c r="E53" s="53"/>
      <c r="F53" s="78"/>
      <c r="G53" s="80"/>
      <c r="H53" s="80"/>
      <c r="I53" s="80"/>
      <c r="J53" s="37"/>
      <c r="K53" s="37"/>
      <c r="L53" s="37"/>
      <c r="M53" s="34"/>
      <c r="N53" s="34"/>
      <c r="O53" s="34"/>
      <c r="P53" s="34"/>
      <c r="Q53" s="34"/>
      <c r="R53" s="37"/>
      <c r="S53" s="37"/>
      <c r="T53" s="37"/>
    </row>
    <row r="54" spans="2:20" ht="15" customHeight="1" thickBot="1" x14ac:dyDescent="0.45">
      <c r="B54" s="57"/>
      <c r="C54" s="89"/>
      <c r="D54" s="58"/>
      <c r="E54" s="15" t="s">
        <v>39</v>
      </c>
      <c r="F54" s="24">
        <v>0.23966970474232585</v>
      </c>
      <c r="G54" s="25">
        <v>0.24021918883224774</v>
      </c>
      <c r="H54" s="25">
        <v>0.24021918883224774</v>
      </c>
      <c r="I54" s="25">
        <v>0.24021918883224774</v>
      </c>
      <c r="J54" s="25">
        <v>0.24023413286457854</v>
      </c>
      <c r="K54" s="25">
        <v>0.24023413286457854</v>
      </c>
      <c r="L54" s="25">
        <v>0.24021078658137798</v>
      </c>
      <c r="M54" s="29">
        <v>0.24018734346834281</v>
      </c>
      <c r="N54" s="29">
        <v>0.24016351573180875</v>
      </c>
      <c r="O54" s="29">
        <v>0.24017079536462729</v>
      </c>
      <c r="P54" s="29">
        <v>0.24017079536462729</v>
      </c>
      <c r="Q54" s="29">
        <v>0.24028577763672612</v>
      </c>
      <c r="R54" s="25">
        <v>0.24028577763672612</v>
      </c>
      <c r="S54" s="25">
        <v>0.24023872074610667</v>
      </c>
      <c r="T54" s="25">
        <v>0.24023872074610667</v>
      </c>
    </row>
    <row r="55" spans="2:20" ht="15" customHeight="1" x14ac:dyDescent="0.4">
      <c r="B55" s="57"/>
      <c r="C55" s="87" t="s">
        <v>51</v>
      </c>
      <c r="D55" s="54" t="s">
        <v>54</v>
      </c>
      <c r="E55" s="52" t="s">
        <v>6</v>
      </c>
      <c r="F55" s="73">
        <v>1</v>
      </c>
      <c r="G55" s="75">
        <v>2</v>
      </c>
      <c r="H55" s="75">
        <v>1</v>
      </c>
      <c r="I55" s="75">
        <v>1</v>
      </c>
      <c r="J55" s="31">
        <v>1</v>
      </c>
      <c r="K55" s="31">
        <v>1</v>
      </c>
      <c r="L55" s="31">
        <v>1</v>
      </c>
      <c r="M55" s="31">
        <v>1</v>
      </c>
      <c r="N55" s="31">
        <v>1</v>
      </c>
      <c r="O55" s="31">
        <v>1</v>
      </c>
      <c r="P55" s="31">
        <v>1</v>
      </c>
      <c r="Q55" s="31">
        <v>1</v>
      </c>
      <c r="R55" s="31">
        <v>1</v>
      </c>
      <c r="S55" s="31">
        <v>1</v>
      </c>
      <c r="T55" s="31">
        <v>1</v>
      </c>
    </row>
    <row r="56" spans="2:20" ht="15" customHeight="1" x14ac:dyDescent="0.4">
      <c r="B56" s="57"/>
      <c r="C56" s="88"/>
      <c r="D56" s="55"/>
      <c r="E56" s="53"/>
      <c r="F56" s="74"/>
      <c r="G56" s="76"/>
      <c r="H56" s="76"/>
      <c r="I56" s="76"/>
      <c r="J56" s="35"/>
      <c r="K56" s="35"/>
      <c r="L56" s="35"/>
      <c r="M56" s="32"/>
      <c r="N56" s="32"/>
      <c r="O56" s="32"/>
      <c r="P56" s="32"/>
      <c r="Q56" s="32"/>
      <c r="R56" s="35"/>
      <c r="S56" s="35"/>
      <c r="T56" s="35"/>
    </row>
    <row r="57" spans="2:20" ht="15" customHeight="1" x14ac:dyDescent="0.4">
      <c r="B57" s="57"/>
      <c r="C57" s="88"/>
      <c r="D57" s="55"/>
      <c r="E57" s="69" t="s">
        <v>41</v>
      </c>
      <c r="F57" s="77">
        <v>34.36</v>
      </c>
      <c r="G57" s="79">
        <v>97.6</v>
      </c>
      <c r="H57" s="79">
        <v>34.36</v>
      </c>
      <c r="I57" s="79">
        <v>34.36</v>
      </c>
      <c r="J57" s="36">
        <v>34.36</v>
      </c>
      <c r="K57" s="36">
        <v>34.36</v>
      </c>
      <c r="L57" s="36">
        <v>34.36</v>
      </c>
      <c r="M57" s="33">
        <v>34.36</v>
      </c>
      <c r="N57" s="33">
        <v>34.36</v>
      </c>
      <c r="O57" s="33">
        <v>34.36</v>
      </c>
      <c r="P57" s="33">
        <v>34.36</v>
      </c>
      <c r="Q57" s="33">
        <v>34.36</v>
      </c>
      <c r="R57" s="36">
        <v>34.36</v>
      </c>
      <c r="S57" s="36">
        <v>34.36</v>
      </c>
      <c r="T57" s="36">
        <v>34.36</v>
      </c>
    </row>
    <row r="58" spans="2:20" ht="15" customHeight="1" thickBot="1" x14ac:dyDescent="0.45">
      <c r="B58" s="57"/>
      <c r="C58" s="88"/>
      <c r="D58" s="56"/>
      <c r="E58" s="70"/>
      <c r="F58" s="78"/>
      <c r="G58" s="80"/>
      <c r="H58" s="80"/>
      <c r="I58" s="80"/>
      <c r="J58" s="37"/>
      <c r="K58" s="37"/>
      <c r="L58" s="37"/>
      <c r="M58" s="34"/>
      <c r="N58" s="34"/>
      <c r="O58" s="34"/>
      <c r="P58" s="34"/>
      <c r="Q58" s="34"/>
      <c r="R58" s="37"/>
      <c r="S58" s="37"/>
      <c r="T58" s="37"/>
    </row>
    <row r="59" spans="2:20" ht="15" customHeight="1" x14ac:dyDescent="0.4">
      <c r="B59" s="57"/>
      <c r="C59" s="88"/>
      <c r="D59" s="54" t="s">
        <v>52</v>
      </c>
      <c r="E59" s="52" t="s">
        <v>6</v>
      </c>
      <c r="F59" s="73">
        <v>20</v>
      </c>
      <c r="G59" s="75">
        <v>21</v>
      </c>
      <c r="H59" s="75">
        <v>21</v>
      </c>
      <c r="I59" s="75">
        <v>19</v>
      </c>
      <c r="J59" s="31">
        <v>19</v>
      </c>
      <c r="K59" s="31">
        <v>19</v>
      </c>
      <c r="L59" s="31">
        <v>18</v>
      </c>
      <c r="M59" s="31">
        <v>18</v>
      </c>
      <c r="N59" s="31">
        <v>18</v>
      </c>
      <c r="O59" s="31">
        <v>18</v>
      </c>
      <c r="P59" s="31">
        <v>17</v>
      </c>
      <c r="Q59" s="31">
        <v>17</v>
      </c>
      <c r="R59" s="31">
        <v>17</v>
      </c>
      <c r="S59" s="31">
        <v>17</v>
      </c>
      <c r="T59" s="31">
        <v>16</v>
      </c>
    </row>
    <row r="60" spans="2:20" ht="15" customHeight="1" x14ac:dyDescent="0.4">
      <c r="B60" s="57"/>
      <c r="C60" s="88"/>
      <c r="D60" s="57"/>
      <c r="E60" s="53"/>
      <c r="F60" s="74"/>
      <c r="G60" s="76"/>
      <c r="H60" s="76"/>
      <c r="I60" s="76"/>
      <c r="J60" s="35"/>
      <c r="K60" s="35"/>
      <c r="L60" s="35"/>
      <c r="M60" s="32"/>
      <c r="N60" s="32"/>
      <c r="O60" s="32"/>
      <c r="P60" s="32"/>
      <c r="Q60" s="32"/>
      <c r="R60" s="35"/>
      <c r="S60" s="35"/>
      <c r="T60" s="35"/>
    </row>
    <row r="61" spans="2:20" ht="15" customHeight="1" x14ac:dyDescent="0.4">
      <c r="B61" s="57"/>
      <c r="C61" s="88"/>
      <c r="D61" s="57"/>
      <c r="E61" s="59" t="s">
        <v>38</v>
      </c>
      <c r="F61" s="77">
        <v>454.31169999999997</v>
      </c>
      <c r="G61" s="79">
        <v>495.9701</v>
      </c>
      <c r="H61" s="79">
        <v>495.9701</v>
      </c>
      <c r="I61" s="79">
        <v>473.9701</v>
      </c>
      <c r="J61" s="36">
        <v>473.9701</v>
      </c>
      <c r="K61" s="36">
        <v>473.9701</v>
      </c>
      <c r="L61" s="36">
        <v>472.4701</v>
      </c>
      <c r="M61" s="33">
        <v>472.4701</v>
      </c>
      <c r="N61" s="33">
        <v>472.4701</v>
      </c>
      <c r="O61" s="33">
        <v>472.4701</v>
      </c>
      <c r="P61" s="33">
        <v>470.81819999999999</v>
      </c>
      <c r="Q61" s="33">
        <v>470.81819999999999</v>
      </c>
      <c r="R61" s="36">
        <v>470.81819999999999</v>
      </c>
      <c r="S61" s="36">
        <v>470.81819999999999</v>
      </c>
      <c r="T61" s="36">
        <v>398.89819999999997</v>
      </c>
    </row>
    <row r="62" spans="2:20" ht="15" customHeight="1" thickBot="1" x14ac:dyDescent="0.45">
      <c r="B62" s="57"/>
      <c r="C62" s="88"/>
      <c r="D62" s="58"/>
      <c r="E62" s="60"/>
      <c r="F62" s="78"/>
      <c r="G62" s="80"/>
      <c r="H62" s="80"/>
      <c r="I62" s="80"/>
      <c r="J62" s="37"/>
      <c r="K62" s="37"/>
      <c r="L62" s="37"/>
      <c r="M62" s="34"/>
      <c r="N62" s="34"/>
      <c r="O62" s="34"/>
      <c r="P62" s="34"/>
      <c r="Q62" s="34"/>
      <c r="R62" s="37"/>
      <c r="S62" s="37"/>
      <c r="T62" s="37"/>
    </row>
    <row r="63" spans="2:20" ht="15" customHeight="1" x14ac:dyDescent="0.4">
      <c r="B63" s="57"/>
      <c r="C63" s="88"/>
      <c r="D63" s="54" t="s">
        <v>53</v>
      </c>
      <c r="E63" s="52" t="s">
        <v>6</v>
      </c>
      <c r="F63" s="92">
        <v>3</v>
      </c>
      <c r="G63" s="75">
        <v>4</v>
      </c>
      <c r="H63" s="75">
        <v>4</v>
      </c>
      <c r="I63" s="75">
        <v>5</v>
      </c>
      <c r="J63" s="31">
        <v>5</v>
      </c>
      <c r="K63" s="31">
        <v>5</v>
      </c>
      <c r="L63" s="31">
        <v>5</v>
      </c>
      <c r="M63" s="31">
        <v>5</v>
      </c>
      <c r="N63" s="31">
        <v>5</v>
      </c>
      <c r="O63" s="31">
        <v>5</v>
      </c>
      <c r="P63" s="31">
        <v>5</v>
      </c>
      <c r="Q63" s="31">
        <v>5</v>
      </c>
      <c r="R63" s="31">
        <v>5</v>
      </c>
      <c r="S63" s="31">
        <v>5</v>
      </c>
      <c r="T63" s="31">
        <v>5</v>
      </c>
    </row>
    <row r="64" spans="2:20" ht="15" customHeight="1" x14ac:dyDescent="0.4">
      <c r="B64" s="57"/>
      <c r="C64" s="88"/>
      <c r="D64" s="57"/>
      <c r="E64" s="53"/>
      <c r="F64" s="93"/>
      <c r="G64" s="76"/>
      <c r="H64" s="76"/>
      <c r="I64" s="76"/>
      <c r="J64" s="35"/>
      <c r="K64" s="35"/>
      <c r="L64" s="35"/>
      <c r="M64" s="35"/>
      <c r="N64" s="35"/>
      <c r="O64" s="35"/>
      <c r="P64" s="32"/>
      <c r="Q64" s="32"/>
      <c r="R64" s="35"/>
      <c r="S64" s="35"/>
      <c r="T64" s="35"/>
    </row>
    <row r="65" spans="2:20" ht="15" customHeight="1" x14ac:dyDescent="0.4">
      <c r="B65" s="57"/>
      <c r="C65" s="88"/>
      <c r="D65" s="57"/>
      <c r="E65" s="59" t="s">
        <v>38</v>
      </c>
      <c r="F65" s="81">
        <v>2.1509</v>
      </c>
      <c r="G65" s="79">
        <v>18.1509</v>
      </c>
      <c r="H65" s="79">
        <v>18.1509</v>
      </c>
      <c r="I65" s="79">
        <v>24.1509</v>
      </c>
      <c r="J65" s="36">
        <v>24.1509</v>
      </c>
      <c r="K65" s="36">
        <v>24.1509</v>
      </c>
      <c r="L65" s="36">
        <v>24.1509</v>
      </c>
      <c r="M65" s="33">
        <v>24.1509</v>
      </c>
      <c r="N65" s="33">
        <v>24.1509</v>
      </c>
      <c r="O65" s="33">
        <v>24.1509</v>
      </c>
      <c r="P65" s="33">
        <v>24.2</v>
      </c>
      <c r="Q65" s="33">
        <v>24.1509</v>
      </c>
      <c r="R65" s="36">
        <v>24.1509</v>
      </c>
      <c r="S65" s="36">
        <v>24.1509</v>
      </c>
      <c r="T65" s="36">
        <v>24.1509</v>
      </c>
    </row>
    <row r="66" spans="2:20" ht="15" customHeight="1" x14ac:dyDescent="0.4">
      <c r="B66" s="57"/>
      <c r="C66" s="88"/>
      <c r="D66" s="57"/>
      <c r="E66" s="53"/>
      <c r="F66" s="82"/>
      <c r="G66" s="80"/>
      <c r="H66" s="80"/>
      <c r="I66" s="80"/>
      <c r="J66" s="37"/>
      <c r="K66" s="37"/>
      <c r="L66" s="37"/>
      <c r="M66" s="34"/>
      <c r="N66" s="34"/>
      <c r="O66" s="34"/>
      <c r="P66" s="34"/>
      <c r="Q66" s="34"/>
      <c r="R66" s="37"/>
      <c r="S66" s="37"/>
      <c r="T66" s="37"/>
    </row>
    <row r="67" spans="2:20" ht="15" customHeight="1" thickBot="1" x14ac:dyDescent="0.45">
      <c r="B67" s="58"/>
      <c r="C67" s="89"/>
      <c r="D67" s="58"/>
      <c r="E67" s="15" t="s">
        <v>39</v>
      </c>
      <c r="F67" s="24">
        <v>0.13947649821005159</v>
      </c>
      <c r="G67" s="25">
        <v>1.6528106044328379E-2</v>
      </c>
      <c r="H67" s="25">
        <v>1.6528106044328379E-2</v>
      </c>
      <c r="I67" s="25">
        <v>1.2421897320596748E-2</v>
      </c>
      <c r="J67" s="25">
        <v>1.2421897320596748E-2</v>
      </c>
      <c r="K67" s="25">
        <v>1.2421897320596748E-2</v>
      </c>
      <c r="L67" s="25">
        <v>1.2421897320596748E-2</v>
      </c>
      <c r="M67" s="29">
        <v>1.2421897320596748E-2</v>
      </c>
      <c r="N67" s="29">
        <v>1.2421897320596748E-2</v>
      </c>
      <c r="O67" s="29">
        <v>8.0821004600242635E-2</v>
      </c>
      <c r="P67" s="29">
        <v>8.0821004600242635E-2</v>
      </c>
      <c r="Q67" s="29">
        <v>0.99176014144400404</v>
      </c>
      <c r="R67" s="25">
        <v>0.99176014144400404</v>
      </c>
      <c r="S67" s="25">
        <v>0.99176014144400404</v>
      </c>
      <c r="T67" s="25">
        <v>0.99176014144400404</v>
      </c>
    </row>
    <row r="68" spans="2:20" ht="15" customHeight="1" x14ac:dyDescent="0.4">
      <c r="B68" s="83" t="s">
        <v>32</v>
      </c>
      <c r="C68" s="84"/>
      <c r="D68" s="54" t="s">
        <v>54</v>
      </c>
      <c r="E68" s="52" t="s">
        <v>6</v>
      </c>
      <c r="F68" s="73">
        <v>20</v>
      </c>
      <c r="G68" s="75">
        <v>22</v>
      </c>
      <c r="H68" s="75">
        <v>15</v>
      </c>
      <c r="I68" s="75">
        <v>14</v>
      </c>
      <c r="J68" s="31">
        <v>10</v>
      </c>
      <c r="K68" s="31">
        <v>7</v>
      </c>
      <c r="L68" s="31">
        <v>5</v>
      </c>
      <c r="M68" s="31">
        <v>4</v>
      </c>
      <c r="N68" s="31">
        <v>3</v>
      </c>
      <c r="O68" s="31">
        <v>3</v>
      </c>
      <c r="P68" s="31">
        <v>4</v>
      </c>
      <c r="Q68" s="31">
        <v>5</v>
      </c>
      <c r="R68" s="31">
        <v>4</v>
      </c>
      <c r="S68" s="31">
        <v>7</v>
      </c>
      <c r="T68" s="31">
        <v>7</v>
      </c>
    </row>
    <row r="69" spans="2:20" ht="15" customHeight="1" x14ac:dyDescent="0.4">
      <c r="B69" s="85"/>
      <c r="C69" s="86"/>
      <c r="D69" s="55"/>
      <c r="E69" s="53"/>
      <c r="F69" s="74"/>
      <c r="G69" s="76"/>
      <c r="H69" s="76"/>
      <c r="I69" s="76"/>
      <c r="J69" s="35"/>
      <c r="K69" s="35"/>
      <c r="L69" s="35"/>
      <c r="M69" s="32"/>
      <c r="N69" s="32"/>
      <c r="O69" s="32"/>
      <c r="P69" s="32"/>
      <c r="Q69" s="32"/>
      <c r="R69" s="35"/>
      <c r="S69" s="35"/>
      <c r="T69" s="35"/>
    </row>
    <row r="70" spans="2:20" ht="15" customHeight="1" x14ac:dyDescent="0.4">
      <c r="B70" s="85"/>
      <c r="C70" s="86"/>
      <c r="D70" s="55"/>
      <c r="E70" s="69" t="s">
        <v>41</v>
      </c>
      <c r="F70" s="77">
        <v>7.8777999999999997</v>
      </c>
      <c r="G70" s="79">
        <v>9.1574000000000009</v>
      </c>
      <c r="H70" s="79">
        <v>5.3746</v>
      </c>
      <c r="I70" s="79">
        <v>4.4055999999999997</v>
      </c>
      <c r="J70" s="36">
        <v>2.9007000000000001</v>
      </c>
      <c r="K70" s="36">
        <v>2.1356999999999999</v>
      </c>
      <c r="L70" s="36">
        <v>1.1357999999999999</v>
      </c>
      <c r="M70" s="33">
        <v>0.9</v>
      </c>
      <c r="N70" s="33">
        <f>8260/10000</f>
        <v>0.82599999999999996</v>
      </c>
      <c r="O70" s="33">
        <f>8260/10000</f>
        <v>0.82599999999999996</v>
      </c>
      <c r="P70" s="33">
        <v>0.91600000000000004</v>
      </c>
      <c r="Q70" s="33">
        <v>0.98699999999999999</v>
      </c>
      <c r="R70" s="36">
        <v>0.36199999999999999</v>
      </c>
      <c r="S70" s="36">
        <v>0.74099999999999999</v>
      </c>
      <c r="T70" s="36">
        <v>0.74099999999999999</v>
      </c>
    </row>
    <row r="71" spans="2:20" ht="15" customHeight="1" thickBot="1" x14ac:dyDescent="0.45">
      <c r="B71" s="85"/>
      <c r="C71" s="86"/>
      <c r="D71" s="56"/>
      <c r="E71" s="70"/>
      <c r="F71" s="78"/>
      <c r="G71" s="80"/>
      <c r="H71" s="80"/>
      <c r="I71" s="80"/>
      <c r="J71" s="37"/>
      <c r="K71" s="37"/>
      <c r="L71" s="37"/>
      <c r="M71" s="34"/>
      <c r="N71" s="34"/>
      <c r="O71" s="34"/>
      <c r="P71" s="34"/>
      <c r="Q71" s="34"/>
      <c r="R71" s="37"/>
      <c r="S71" s="37"/>
      <c r="T71" s="37"/>
    </row>
    <row r="72" spans="2:20" ht="15" customHeight="1" x14ac:dyDescent="0.4">
      <c r="B72" s="85"/>
      <c r="C72" s="86"/>
      <c r="D72" s="54" t="s">
        <v>52</v>
      </c>
      <c r="E72" s="52" t="s">
        <v>6</v>
      </c>
      <c r="F72" s="73">
        <v>93</v>
      </c>
      <c r="G72" s="75">
        <v>92</v>
      </c>
      <c r="H72" s="75">
        <v>87</v>
      </c>
      <c r="I72" s="75">
        <v>84</v>
      </c>
      <c r="J72" s="31">
        <v>84</v>
      </c>
      <c r="K72" s="31">
        <v>77</v>
      </c>
      <c r="L72" s="31">
        <v>75</v>
      </c>
      <c r="M72" s="31">
        <v>72</v>
      </c>
      <c r="N72" s="31">
        <v>72</v>
      </c>
      <c r="O72" s="31">
        <v>70</v>
      </c>
      <c r="P72" s="31">
        <v>69</v>
      </c>
      <c r="Q72" s="31">
        <v>70</v>
      </c>
      <c r="R72" s="31">
        <v>70</v>
      </c>
      <c r="S72" s="31">
        <v>69</v>
      </c>
      <c r="T72" s="31">
        <v>67</v>
      </c>
    </row>
    <row r="73" spans="2:20" ht="15" customHeight="1" x14ac:dyDescent="0.4">
      <c r="B73" s="85"/>
      <c r="C73" s="86"/>
      <c r="D73" s="57"/>
      <c r="E73" s="53"/>
      <c r="F73" s="74"/>
      <c r="G73" s="76"/>
      <c r="H73" s="76"/>
      <c r="I73" s="76"/>
      <c r="J73" s="35"/>
      <c r="K73" s="35"/>
      <c r="L73" s="35"/>
      <c r="M73" s="32"/>
      <c r="N73" s="32"/>
      <c r="O73" s="32"/>
      <c r="P73" s="32"/>
      <c r="Q73" s="32"/>
      <c r="R73" s="35"/>
      <c r="S73" s="35"/>
      <c r="T73" s="35"/>
    </row>
    <row r="74" spans="2:20" ht="15" customHeight="1" x14ac:dyDescent="0.4">
      <c r="B74" s="85"/>
      <c r="C74" s="86"/>
      <c r="D74" s="57"/>
      <c r="E74" s="59" t="s">
        <v>38</v>
      </c>
      <c r="F74" s="77">
        <v>38.0869</v>
      </c>
      <c r="G74" s="79">
        <v>37.372700000000002</v>
      </c>
      <c r="H74" s="79">
        <v>38.188600000000001</v>
      </c>
      <c r="I74" s="79">
        <v>36.58</v>
      </c>
      <c r="J74" s="36">
        <v>36.58</v>
      </c>
      <c r="K74" s="36">
        <v>36.5227</v>
      </c>
      <c r="L74" s="36">
        <v>36.885599999999997</v>
      </c>
      <c r="M74" s="33">
        <v>36.6</v>
      </c>
      <c r="N74" s="33">
        <f>365099/10000</f>
        <v>36.509900000000002</v>
      </c>
      <c r="O74" s="33">
        <f>358781/10000</f>
        <v>35.878100000000003</v>
      </c>
      <c r="P74" s="33">
        <v>35.341068</v>
      </c>
      <c r="Q74" s="33">
        <v>35.508967999999996</v>
      </c>
      <c r="R74" s="36">
        <v>35.508967999999996</v>
      </c>
      <c r="S74" s="36">
        <v>35.338968000000008</v>
      </c>
      <c r="T74" s="36">
        <v>34.008968000000003</v>
      </c>
    </row>
    <row r="75" spans="2:20" ht="15" customHeight="1" thickBot="1" x14ac:dyDescent="0.45">
      <c r="B75" s="85"/>
      <c r="C75" s="86"/>
      <c r="D75" s="58"/>
      <c r="E75" s="60"/>
      <c r="F75" s="78"/>
      <c r="G75" s="80"/>
      <c r="H75" s="80"/>
      <c r="I75" s="80"/>
      <c r="J75" s="37"/>
      <c r="K75" s="37"/>
      <c r="L75" s="37"/>
      <c r="M75" s="34"/>
      <c r="N75" s="34"/>
      <c r="O75" s="34"/>
      <c r="P75" s="34"/>
      <c r="Q75" s="34"/>
      <c r="R75" s="37"/>
      <c r="S75" s="37"/>
      <c r="T75" s="37"/>
    </row>
    <row r="76" spans="2:20" ht="15" customHeight="1" x14ac:dyDescent="0.4">
      <c r="B76" s="85"/>
      <c r="C76" s="86"/>
      <c r="D76" s="54" t="s">
        <v>53</v>
      </c>
      <c r="E76" s="52" t="s">
        <v>6</v>
      </c>
      <c r="F76" s="73">
        <v>135</v>
      </c>
      <c r="G76" s="75">
        <v>135</v>
      </c>
      <c r="H76" s="75">
        <v>136</v>
      </c>
      <c r="I76" s="75">
        <v>137</v>
      </c>
      <c r="J76" s="31">
        <v>137</v>
      </c>
      <c r="K76" s="31">
        <v>137</v>
      </c>
      <c r="L76" s="31">
        <v>145</v>
      </c>
      <c r="M76" s="31">
        <v>146</v>
      </c>
      <c r="N76" s="31">
        <v>147</v>
      </c>
      <c r="O76" s="31">
        <v>148</v>
      </c>
      <c r="P76" s="31">
        <v>149</v>
      </c>
      <c r="Q76" s="31">
        <v>147</v>
      </c>
      <c r="R76" s="31">
        <v>149</v>
      </c>
      <c r="S76" s="31">
        <v>147</v>
      </c>
      <c r="T76" s="31">
        <v>146</v>
      </c>
    </row>
    <row r="77" spans="2:20" ht="15" customHeight="1" x14ac:dyDescent="0.4">
      <c r="B77" s="85"/>
      <c r="C77" s="86"/>
      <c r="D77" s="57"/>
      <c r="E77" s="53"/>
      <c r="F77" s="74"/>
      <c r="G77" s="76"/>
      <c r="H77" s="76"/>
      <c r="I77" s="76"/>
      <c r="J77" s="35"/>
      <c r="K77" s="35"/>
      <c r="L77" s="35"/>
      <c r="M77" s="32"/>
      <c r="N77" s="32"/>
      <c r="O77" s="32"/>
      <c r="P77" s="32"/>
      <c r="Q77" s="32"/>
      <c r="R77" s="35"/>
      <c r="S77" s="35"/>
      <c r="T77" s="35"/>
    </row>
    <row r="78" spans="2:20" ht="15" customHeight="1" x14ac:dyDescent="0.4">
      <c r="B78" s="85"/>
      <c r="C78" s="86"/>
      <c r="D78" s="57"/>
      <c r="E78" s="59" t="s">
        <v>38</v>
      </c>
      <c r="F78" s="77">
        <v>177.77780000000001</v>
      </c>
      <c r="G78" s="79">
        <v>177.6934</v>
      </c>
      <c r="H78" s="79">
        <v>177.6934</v>
      </c>
      <c r="I78" s="79">
        <v>177.83070000000001</v>
      </c>
      <c r="J78" s="36">
        <v>178.04849999999999</v>
      </c>
      <c r="K78" s="36">
        <v>177.33070000000001</v>
      </c>
      <c r="L78" s="36">
        <v>177.61009999999999</v>
      </c>
      <c r="M78" s="33">
        <v>177.7</v>
      </c>
      <c r="N78" s="33">
        <f>1779449/10000</f>
        <v>177.94489999999999</v>
      </c>
      <c r="O78" s="33">
        <f>1784185/10000</f>
        <v>178.41849999999999</v>
      </c>
      <c r="P78" s="33">
        <v>179.36847000000003</v>
      </c>
      <c r="Q78" s="33">
        <v>179.262</v>
      </c>
      <c r="R78" s="36">
        <v>179.65799999999999</v>
      </c>
      <c r="S78" s="36">
        <v>179.62520000000001</v>
      </c>
      <c r="T78" s="36">
        <v>179.34520000000001</v>
      </c>
    </row>
    <row r="79" spans="2:20" ht="15" customHeight="1" x14ac:dyDescent="0.4">
      <c r="B79" s="85"/>
      <c r="C79" s="86"/>
      <c r="D79" s="57"/>
      <c r="E79" s="53"/>
      <c r="F79" s="78"/>
      <c r="G79" s="80"/>
      <c r="H79" s="80"/>
      <c r="I79" s="80"/>
      <c r="J79" s="37"/>
      <c r="K79" s="37"/>
      <c r="L79" s="37"/>
      <c r="M79" s="34"/>
      <c r="N79" s="34"/>
      <c r="O79" s="34"/>
      <c r="P79" s="34"/>
      <c r="Q79" s="34"/>
      <c r="R79" s="37"/>
      <c r="S79" s="37"/>
      <c r="T79" s="37"/>
    </row>
    <row r="80" spans="2:20" ht="15" customHeight="1" thickBot="1" x14ac:dyDescent="0.45">
      <c r="B80" s="85"/>
      <c r="C80" s="86"/>
      <c r="D80" s="58"/>
      <c r="E80" s="15" t="s">
        <v>39</v>
      </c>
      <c r="F80" s="24">
        <f>51.7782/F78</f>
        <v>0.29125233859345767</v>
      </c>
      <c r="G80" s="25">
        <f>51.7782/G78</f>
        <v>0.29139067629973875</v>
      </c>
      <c r="H80" s="25">
        <f>51.7782/H78</f>
        <v>0.29139067629973875</v>
      </c>
      <c r="I80" s="25">
        <f>51.28031/I78</f>
        <v>0.28836590082589786</v>
      </c>
      <c r="J80" s="25">
        <f>46.6079/J78</f>
        <v>0.26177080963894672</v>
      </c>
      <c r="K80" s="25">
        <v>0.25939868279998896</v>
      </c>
      <c r="L80" s="25">
        <v>0.25966287953218875</v>
      </c>
      <c r="M80" s="29">
        <v>0.25953151378728195</v>
      </c>
      <c r="N80" s="29">
        <v>0.25917432868264279</v>
      </c>
      <c r="O80" s="29">
        <v>0.25848635323767694</v>
      </c>
      <c r="P80" s="29">
        <v>0.25746782586705452</v>
      </c>
      <c r="Q80" s="29">
        <v>0.25762074505472438</v>
      </c>
      <c r="R80" s="25">
        <v>0.25901106546883523</v>
      </c>
      <c r="S80" s="25">
        <v>0.26438946205766223</v>
      </c>
      <c r="T80" s="25">
        <v>0.26473253814431608</v>
      </c>
    </row>
    <row r="81" spans="2:20" ht="15" customHeight="1" x14ac:dyDescent="0.4">
      <c r="B81" s="90" t="s">
        <v>34</v>
      </c>
      <c r="C81" s="91"/>
      <c r="D81" s="54" t="s">
        <v>54</v>
      </c>
      <c r="E81" s="52" t="s">
        <v>6</v>
      </c>
      <c r="F81" s="73">
        <v>17</v>
      </c>
      <c r="G81" s="75">
        <v>19</v>
      </c>
      <c r="H81" s="75">
        <v>16</v>
      </c>
      <c r="I81" s="75">
        <v>16</v>
      </c>
      <c r="J81" s="31">
        <v>15</v>
      </c>
      <c r="K81" s="31">
        <v>16</v>
      </c>
      <c r="L81" s="31">
        <v>16</v>
      </c>
      <c r="M81" s="31">
        <v>13</v>
      </c>
      <c r="N81" s="31">
        <v>12</v>
      </c>
      <c r="O81" s="31">
        <v>11</v>
      </c>
      <c r="P81" s="31">
        <v>12</v>
      </c>
      <c r="Q81" s="31">
        <v>10</v>
      </c>
      <c r="R81" s="31">
        <v>10</v>
      </c>
      <c r="S81" s="31">
        <v>8</v>
      </c>
      <c r="T81" s="31">
        <v>7</v>
      </c>
    </row>
    <row r="82" spans="2:20" ht="15" customHeight="1" x14ac:dyDescent="0.4">
      <c r="B82" s="85"/>
      <c r="C82" s="86"/>
      <c r="D82" s="55"/>
      <c r="E82" s="53"/>
      <c r="F82" s="74"/>
      <c r="G82" s="76"/>
      <c r="H82" s="76"/>
      <c r="I82" s="76"/>
      <c r="J82" s="35"/>
      <c r="K82" s="35"/>
      <c r="L82" s="35"/>
      <c r="M82" s="32"/>
      <c r="N82" s="32"/>
      <c r="O82" s="32"/>
      <c r="P82" s="32"/>
      <c r="Q82" s="32"/>
      <c r="R82" s="35"/>
      <c r="S82" s="35"/>
      <c r="T82" s="35"/>
    </row>
    <row r="83" spans="2:20" ht="15" customHeight="1" x14ac:dyDescent="0.4">
      <c r="B83" s="85"/>
      <c r="C83" s="86"/>
      <c r="D83" s="55"/>
      <c r="E83" s="69" t="s">
        <v>41</v>
      </c>
      <c r="F83" s="77">
        <v>1.2617</v>
      </c>
      <c r="G83" s="79">
        <v>1.1511</v>
      </c>
      <c r="H83" s="79">
        <v>0.98729999999999996</v>
      </c>
      <c r="I83" s="79">
        <v>0.97670000000000001</v>
      </c>
      <c r="J83" s="36">
        <v>0.87680000000000002</v>
      </c>
      <c r="K83" s="36">
        <v>0.89829999999999999</v>
      </c>
      <c r="L83" s="36">
        <v>0.89829999999999999</v>
      </c>
      <c r="M83" s="33">
        <v>0.5</v>
      </c>
      <c r="N83" s="33">
        <f>4944/10000</f>
        <v>0.49440000000000001</v>
      </c>
      <c r="O83" s="33">
        <f>4444/10000</f>
        <v>0.44440000000000002</v>
      </c>
      <c r="P83" s="33">
        <v>0.42018999999999995</v>
      </c>
      <c r="Q83" s="33">
        <v>0.39319999999999999</v>
      </c>
      <c r="R83" s="36">
        <v>0.84299999999999997</v>
      </c>
      <c r="S83" s="36">
        <v>0.72409999999999997</v>
      </c>
      <c r="T83" s="36">
        <v>0.69610000000000005</v>
      </c>
    </row>
    <row r="84" spans="2:20" ht="15" customHeight="1" thickBot="1" x14ac:dyDescent="0.45">
      <c r="B84" s="85"/>
      <c r="C84" s="86"/>
      <c r="D84" s="56"/>
      <c r="E84" s="70"/>
      <c r="F84" s="78"/>
      <c r="G84" s="80"/>
      <c r="H84" s="80"/>
      <c r="I84" s="80"/>
      <c r="J84" s="37"/>
      <c r="K84" s="37"/>
      <c r="L84" s="37"/>
      <c r="M84" s="34"/>
      <c r="N84" s="34"/>
      <c r="O84" s="34"/>
      <c r="P84" s="34"/>
      <c r="Q84" s="34"/>
      <c r="R84" s="37"/>
      <c r="S84" s="37"/>
      <c r="T84" s="37"/>
    </row>
    <row r="85" spans="2:20" ht="15" customHeight="1" x14ac:dyDescent="0.4">
      <c r="B85" s="85"/>
      <c r="C85" s="86"/>
      <c r="D85" s="54" t="s">
        <v>52</v>
      </c>
      <c r="E85" s="52" t="s">
        <v>6</v>
      </c>
      <c r="F85" s="73">
        <v>72</v>
      </c>
      <c r="G85" s="75">
        <v>72</v>
      </c>
      <c r="H85" s="75">
        <v>71</v>
      </c>
      <c r="I85" s="75">
        <v>70</v>
      </c>
      <c r="J85" s="31">
        <v>69</v>
      </c>
      <c r="K85" s="31">
        <v>69</v>
      </c>
      <c r="L85" s="31">
        <v>69</v>
      </c>
      <c r="M85" s="31">
        <v>68</v>
      </c>
      <c r="N85" s="31">
        <v>68</v>
      </c>
      <c r="O85" s="31">
        <v>69</v>
      </c>
      <c r="P85" s="31">
        <v>78</v>
      </c>
      <c r="Q85" s="31">
        <v>80</v>
      </c>
      <c r="R85" s="31">
        <v>81</v>
      </c>
      <c r="S85" s="31">
        <v>79</v>
      </c>
      <c r="T85" s="31">
        <v>79</v>
      </c>
    </row>
    <row r="86" spans="2:20" ht="15" customHeight="1" x14ac:dyDescent="0.4">
      <c r="B86" s="85"/>
      <c r="C86" s="86"/>
      <c r="D86" s="57"/>
      <c r="E86" s="53"/>
      <c r="F86" s="74"/>
      <c r="G86" s="76"/>
      <c r="H86" s="76"/>
      <c r="I86" s="76"/>
      <c r="J86" s="35"/>
      <c r="K86" s="35"/>
      <c r="L86" s="35"/>
      <c r="M86" s="32"/>
      <c r="N86" s="32"/>
      <c r="O86" s="32"/>
      <c r="P86" s="32"/>
      <c r="Q86" s="32"/>
      <c r="R86" s="35"/>
      <c r="S86" s="35"/>
      <c r="T86" s="35"/>
    </row>
    <row r="87" spans="2:20" ht="15" customHeight="1" x14ac:dyDescent="0.4">
      <c r="B87" s="85"/>
      <c r="C87" s="86"/>
      <c r="D87" s="57"/>
      <c r="E87" s="59" t="s">
        <v>38</v>
      </c>
      <c r="F87" s="77">
        <v>17.7684</v>
      </c>
      <c r="G87" s="79">
        <v>18.033899999999999</v>
      </c>
      <c r="H87" s="79">
        <v>17.413900000000002</v>
      </c>
      <c r="I87" s="79">
        <v>17.4148</v>
      </c>
      <c r="J87" s="36">
        <v>17.4099</v>
      </c>
      <c r="K87" s="36">
        <v>17.4099</v>
      </c>
      <c r="L87" s="36">
        <v>17.4099</v>
      </c>
      <c r="M87" s="33">
        <v>17.4099</v>
      </c>
      <c r="N87" s="33">
        <v>17.4099</v>
      </c>
      <c r="O87" s="33">
        <v>17.358799999999999</v>
      </c>
      <c r="P87" s="33">
        <v>17.468840000000004</v>
      </c>
      <c r="Q87" s="33">
        <v>17.495830000000002</v>
      </c>
      <c r="R87" s="36">
        <v>17.545830000000002</v>
      </c>
      <c r="S87" s="36">
        <v>17.380840000000003</v>
      </c>
      <c r="T87" s="36">
        <v>16.051740000000002</v>
      </c>
    </row>
    <row r="88" spans="2:20" ht="15" customHeight="1" thickBot="1" x14ac:dyDescent="0.45">
      <c r="B88" s="85"/>
      <c r="C88" s="86"/>
      <c r="D88" s="58"/>
      <c r="E88" s="60"/>
      <c r="F88" s="78"/>
      <c r="G88" s="80"/>
      <c r="H88" s="80"/>
      <c r="I88" s="80"/>
      <c r="J88" s="37"/>
      <c r="K88" s="37"/>
      <c r="L88" s="37"/>
      <c r="M88" s="34"/>
      <c r="N88" s="34"/>
      <c r="O88" s="34"/>
      <c r="P88" s="34"/>
      <c r="Q88" s="34"/>
      <c r="R88" s="37"/>
      <c r="S88" s="37"/>
      <c r="T88" s="37"/>
    </row>
    <row r="89" spans="2:20" ht="15" customHeight="1" x14ac:dyDescent="0.4">
      <c r="B89" s="85"/>
      <c r="C89" s="86"/>
      <c r="D89" s="54" t="s">
        <v>53</v>
      </c>
      <c r="E89" s="52" t="s">
        <v>6</v>
      </c>
      <c r="F89" s="73">
        <v>301</v>
      </c>
      <c r="G89" s="75">
        <v>301</v>
      </c>
      <c r="H89" s="75">
        <v>302</v>
      </c>
      <c r="I89" s="75">
        <v>302</v>
      </c>
      <c r="J89" s="31">
        <v>302</v>
      </c>
      <c r="K89" s="31">
        <v>302</v>
      </c>
      <c r="L89" s="31">
        <v>302</v>
      </c>
      <c r="M89" s="31">
        <v>302</v>
      </c>
      <c r="N89" s="31">
        <v>303</v>
      </c>
      <c r="O89" s="31">
        <v>302</v>
      </c>
      <c r="P89" s="31">
        <v>302</v>
      </c>
      <c r="Q89" s="31">
        <v>304</v>
      </c>
      <c r="R89" s="31">
        <v>303</v>
      </c>
      <c r="S89" s="31">
        <v>304</v>
      </c>
      <c r="T89" s="31">
        <v>304</v>
      </c>
    </row>
    <row r="90" spans="2:20" ht="15" customHeight="1" x14ac:dyDescent="0.4">
      <c r="B90" s="85"/>
      <c r="C90" s="86"/>
      <c r="D90" s="57"/>
      <c r="E90" s="53"/>
      <c r="F90" s="74"/>
      <c r="G90" s="76"/>
      <c r="H90" s="76"/>
      <c r="I90" s="76"/>
      <c r="J90" s="35"/>
      <c r="K90" s="35"/>
      <c r="L90" s="35"/>
      <c r="M90" s="32"/>
      <c r="N90" s="32"/>
      <c r="O90" s="32"/>
      <c r="P90" s="32"/>
      <c r="Q90" s="32"/>
      <c r="R90" s="35"/>
      <c r="S90" s="35"/>
      <c r="T90" s="35"/>
    </row>
    <row r="91" spans="2:20" ht="15" customHeight="1" x14ac:dyDescent="0.4">
      <c r="B91" s="85"/>
      <c r="C91" s="86"/>
      <c r="D91" s="57"/>
      <c r="E91" s="59" t="s">
        <v>38</v>
      </c>
      <c r="F91" s="77">
        <v>182.7689</v>
      </c>
      <c r="G91" s="79">
        <v>182.74379999999999</v>
      </c>
      <c r="H91" s="79">
        <v>182.76439999999999</v>
      </c>
      <c r="I91" s="79">
        <v>182.76439999999999</v>
      </c>
      <c r="J91" s="36">
        <v>182.7696</v>
      </c>
      <c r="K91" s="36">
        <v>182.76570000000001</v>
      </c>
      <c r="L91" s="36">
        <v>182.76570000000001</v>
      </c>
      <c r="M91" s="33">
        <v>182.76570000000001</v>
      </c>
      <c r="N91" s="33">
        <v>182.76570000000001</v>
      </c>
      <c r="O91" s="33">
        <v>182.32570000000001</v>
      </c>
      <c r="P91" s="33">
        <v>182.32573599999998</v>
      </c>
      <c r="Q91" s="33">
        <v>183.31261599999999</v>
      </c>
      <c r="R91" s="36">
        <v>183.455116</v>
      </c>
      <c r="S91" s="36">
        <v>184.812116</v>
      </c>
      <c r="T91" s="36">
        <v>184.812116</v>
      </c>
    </row>
    <row r="92" spans="2:20" ht="15" customHeight="1" x14ac:dyDescent="0.4">
      <c r="B92" s="85"/>
      <c r="C92" s="86"/>
      <c r="D92" s="57"/>
      <c r="E92" s="53"/>
      <c r="F92" s="78"/>
      <c r="G92" s="80"/>
      <c r="H92" s="80"/>
      <c r="I92" s="80"/>
      <c r="J92" s="37"/>
      <c r="K92" s="37"/>
      <c r="L92" s="37"/>
      <c r="M92" s="34"/>
      <c r="N92" s="34"/>
      <c r="O92" s="34"/>
      <c r="P92" s="34"/>
      <c r="Q92" s="34"/>
      <c r="R92" s="37"/>
      <c r="S92" s="37"/>
      <c r="T92" s="37"/>
    </row>
    <row r="93" spans="2:20" ht="15" customHeight="1" thickBot="1" x14ac:dyDescent="0.45">
      <c r="B93" s="85"/>
      <c r="C93" s="86"/>
      <c r="D93" s="58"/>
      <c r="E93" s="15" t="s">
        <v>39</v>
      </c>
      <c r="F93" s="24">
        <f>7.8068/F91</f>
        <v>4.2714050366336943E-2</v>
      </c>
      <c r="G93" s="25">
        <f>7.8068/G91</f>
        <v>4.271991717366061E-2</v>
      </c>
      <c r="H93" s="25">
        <f>7.8068/H91</f>
        <v>4.2715102065829014E-2</v>
      </c>
      <c r="I93" s="25">
        <f>7.9767/I91</f>
        <v>4.3644714178472398E-2</v>
      </c>
      <c r="J93" s="25">
        <f>7.98369/J91</f>
        <v>4.3681717309661999E-2</v>
      </c>
      <c r="K93" s="25">
        <v>4.3661310628854318E-2</v>
      </c>
      <c r="L93" s="25">
        <v>4.3661310628854318E-2</v>
      </c>
      <c r="M93" s="29">
        <v>4.3119633497970343E-2</v>
      </c>
      <c r="N93" s="29">
        <v>4.3146936213961373E-2</v>
      </c>
      <c r="O93" s="29">
        <v>4.325105261058703E-2</v>
      </c>
      <c r="P93" s="29">
        <v>4.3251052610587003E-2</v>
      </c>
      <c r="Q93" s="29">
        <v>4.3039372696530617E-2</v>
      </c>
      <c r="R93" s="25">
        <v>4.8331494881832547E-2</v>
      </c>
      <c r="S93" s="25">
        <v>4.7976616424866843E-2</v>
      </c>
      <c r="T93" s="25">
        <v>5.5319208617253195E-2</v>
      </c>
    </row>
    <row r="94" spans="2:20" ht="15" customHeight="1" x14ac:dyDescent="0.4">
      <c r="B94" s="90" t="s">
        <v>46</v>
      </c>
      <c r="C94" s="91"/>
      <c r="D94" s="54" t="s">
        <v>54</v>
      </c>
      <c r="E94" s="52" t="s">
        <v>6</v>
      </c>
      <c r="F94" s="73">
        <v>11</v>
      </c>
      <c r="G94" s="75">
        <v>13</v>
      </c>
      <c r="H94" s="75">
        <v>13</v>
      </c>
      <c r="I94" s="75">
        <v>13</v>
      </c>
      <c r="J94" s="31">
        <v>13</v>
      </c>
      <c r="K94" s="31">
        <v>14</v>
      </c>
      <c r="L94" s="31">
        <v>15</v>
      </c>
      <c r="M94" s="31">
        <v>15</v>
      </c>
      <c r="N94" s="31">
        <v>14</v>
      </c>
      <c r="O94" s="31">
        <v>15</v>
      </c>
      <c r="P94" s="31">
        <v>14</v>
      </c>
      <c r="Q94" s="31">
        <v>14</v>
      </c>
      <c r="R94" s="31">
        <v>16</v>
      </c>
      <c r="S94" s="31">
        <v>14</v>
      </c>
      <c r="T94" s="31">
        <v>13</v>
      </c>
    </row>
    <row r="95" spans="2:20" ht="15" customHeight="1" x14ac:dyDescent="0.4">
      <c r="B95" s="85"/>
      <c r="C95" s="86"/>
      <c r="D95" s="55"/>
      <c r="E95" s="53"/>
      <c r="F95" s="74"/>
      <c r="G95" s="76"/>
      <c r="H95" s="76"/>
      <c r="I95" s="76"/>
      <c r="J95" s="35"/>
      <c r="K95" s="35"/>
      <c r="L95" s="35"/>
      <c r="M95" s="32"/>
      <c r="N95" s="32"/>
      <c r="O95" s="32"/>
      <c r="P95" s="32"/>
      <c r="Q95" s="32"/>
      <c r="R95" s="35"/>
      <c r="S95" s="35"/>
      <c r="T95" s="35"/>
    </row>
    <row r="96" spans="2:20" ht="15" customHeight="1" x14ac:dyDescent="0.4">
      <c r="B96" s="85"/>
      <c r="C96" s="86"/>
      <c r="D96" s="55"/>
      <c r="E96" s="69" t="s">
        <v>41</v>
      </c>
      <c r="F96" s="77">
        <v>1.2482</v>
      </c>
      <c r="G96" s="79">
        <v>2.4962</v>
      </c>
      <c r="H96" s="79">
        <v>2.2511999999999999</v>
      </c>
      <c r="I96" s="79">
        <v>4.2210000000000001</v>
      </c>
      <c r="J96" s="36">
        <v>4.2210000000000001</v>
      </c>
      <c r="K96" s="36">
        <v>4.6079999999999997</v>
      </c>
      <c r="L96" s="36">
        <v>5.6475</v>
      </c>
      <c r="M96" s="33">
        <v>7.1</v>
      </c>
      <c r="N96" s="33">
        <f>61975/10000</f>
        <v>6.1974999999999998</v>
      </c>
      <c r="O96" s="33">
        <f>63435/10000</f>
        <v>6.3434999999999997</v>
      </c>
      <c r="P96" s="33">
        <v>5.8445</v>
      </c>
      <c r="Q96" s="33">
        <v>5.8445</v>
      </c>
      <c r="R96" s="36">
        <v>6.3463000000000003</v>
      </c>
      <c r="S96" s="36">
        <v>5.8554000000000004</v>
      </c>
      <c r="T96" s="36">
        <v>5.8444000000000003</v>
      </c>
    </row>
    <row r="97" spans="2:20" ht="15" customHeight="1" thickBot="1" x14ac:dyDescent="0.45">
      <c r="B97" s="85"/>
      <c r="C97" s="86"/>
      <c r="D97" s="56"/>
      <c r="E97" s="70"/>
      <c r="F97" s="78"/>
      <c r="G97" s="80"/>
      <c r="H97" s="80"/>
      <c r="I97" s="80"/>
      <c r="J97" s="37"/>
      <c r="K97" s="37"/>
      <c r="L97" s="37"/>
      <c r="M97" s="34"/>
      <c r="N97" s="34"/>
      <c r="O97" s="34"/>
      <c r="P97" s="34"/>
      <c r="Q97" s="34"/>
      <c r="R97" s="37"/>
      <c r="S97" s="37"/>
      <c r="T97" s="37"/>
    </row>
    <row r="98" spans="2:20" ht="15" customHeight="1" x14ac:dyDescent="0.4">
      <c r="B98" s="85"/>
      <c r="C98" s="86"/>
      <c r="D98" s="54" t="s">
        <v>52</v>
      </c>
      <c r="E98" s="52" t="s">
        <v>6</v>
      </c>
      <c r="F98" s="73">
        <v>46</v>
      </c>
      <c r="G98" s="75">
        <v>46</v>
      </c>
      <c r="H98" s="75">
        <v>45</v>
      </c>
      <c r="I98" s="75">
        <v>46</v>
      </c>
      <c r="J98" s="31">
        <v>45</v>
      </c>
      <c r="K98" s="31">
        <v>45</v>
      </c>
      <c r="L98" s="31">
        <v>45</v>
      </c>
      <c r="M98" s="31">
        <v>45</v>
      </c>
      <c r="N98" s="31">
        <v>46</v>
      </c>
      <c r="O98" s="31">
        <v>45</v>
      </c>
      <c r="P98" s="31">
        <v>45</v>
      </c>
      <c r="Q98" s="31">
        <v>45</v>
      </c>
      <c r="R98" s="31">
        <v>45</v>
      </c>
      <c r="S98" s="31">
        <v>46</v>
      </c>
      <c r="T98" s="31">
        <v>46</v>
      </c>
    </row>
    <row r="99" spans="2:20" ht="15" customHeight="1" x14ac:dyDescent="0.4">
      <c r="B99" s="85"/>
      <c r="C99" s="86"/>
      <c r="D99" s="57"/>
      <c r="E99" s="53"/>
      <c r="F99" s="74"/>
      <c r="G99" s="76"/>
      <c r="H99" s="76"/>
      <c r="I99" s="76"/>
      <c r="J99" s="35"/>
      <c r="K99" s="35"/>
      <c r="L99" s="35"/>
      <c r="M99" s="32"/>
      <c r="N99" s="32"/>
      <c r="O99" s="32"/>
      <c r="P99" s="32"/>
      <c r="Q99" s="32"/>
      <c r="R99" s="35"/>
      <c r="S99" s="35"/>
      <c r="T99" s="35"/>
    </row>
    <row r="100" spans="2:20" ht="15" customHeight="1" x14ac:dyDescent="0.4">
      <c r="B100" s="85"/>
      <c r="C100" s="86"/>
      <c r="D100" s="57"/>
      <c r="E100" s="59" t="s">
        <v>38</v>
      </c>
      <c r="F100" s="77">
        <v>4.9279000000000002</v>
      </c>
      <c r="G100" s="79">
        <v>4.9279000000000002</v>
      </c>
      <c r="H100" s="79">
        <v>4.9055</v>
      </c>
      <c r="I100" s="79">
        <v>4.9335000000000004</v>
      </c>
      <c r="J100" s="36">
        <v>4.9974999999999996</v>
      </c>
      <c r="K100" s="36">
        <v>4.9974999999999996</v>
      </c>
      <c r="L100" s="36">
        <v>4.9974999999999996</v>
      </c>
      <c r="M100" s="33">
        <v>4.9974999999999996</v>
      </c>
      <c r="N100" s="33">
        <f>59475/10000</f>
        <v>5.9474999999999998</v>
      </c>
      <c r="O100" s="33">
        <f>54510/10000</f>
        <v>5.4509999999999996</v>
      </c>
      <c r="P100" s="33">
        <v>5.9260299999999999</v>
      </c>
      <c r="Q100" s="33">
        <v>5.9260299999999999</v>
      </c>
      <c r="R100" s="36">
        <v>5.9260299999999999</v>
      </c>
      <c r="S100" s="36">
        <v>6.1660300000000001</v>
      </c>
      <c r="T100" s="36">
        <v>6.1660300000000001</v>
      </c>
    </row>
    <row r="101" spans="2:20" ht="15" customHeight="1" thickBot="1" x14ac:dyDescent="0.45">
      <c r="B101" s="85"/>
      <c r="C101" s="86"/>
      <c r="D101" s="58"/>
      <c r="E101" s="60"/>
      <c r="F101" s="78"/>
      <c r="G101" s="80"/>
      <c r="H101" s="80"/>
      <c r="I101" s="80"/>
      <c r="J101" s="37"/>
      <c r="K101" s="37"/>
      <c r="L101" s="37"/>
      <c r="M101" s="34"/>
      <c r="N101" s="34"/>
      <c r="O101" s="34"/>
      <c r="P101" s="34"/>
      <c r="Q101" s="34"/>
      <c r="R101" s="37"/>
      <c r="S101" s="37"/>
      <c r="T101" s="37"/>
    </row>
    <row r="102" spans="2:20" ht="15" customHeight="1" x14ac:dyDescent="0.4">
      <c r="B102" s="85"/>
      <c r="C102" s="86"/>
      <c r="D102" s="54" t="s">
        <v>53</v>
      </c>
      <c r="E102" s="52" t="s">
        <v>6</v>
      </c>
      <c r="F102" s="73">
        <v>63</v>
      </c>
      <c r="G102" s="75">
        <v>63</v>
      </c>
      <c r="H102" s="75">
        <v>63</v>
      </c>
      <c r="I102" s="75">
        <v>63</v>
      </c>
      <c r="J102" s="31">
        <v>62</v>
      </c>
      <c r="K102" s="31">
        <v>61</v>
      </c>
      <c r="L102" s="31">
        <v>59</v>
      </c>
      <c r="M102" s="31">
        <v>59</v>
      </c>
      <c r="N102" s="31">
        <v>59</v>
      </c>
      <c r="O102" s="31">
        <v>58</v>
      </c>
      <c r="P102" s="31">
        <v>59</v>
      </c>
      <c r="Q102" s="31">
        <v>59</v>
      </c>
      <c r="R102" s="31">
        <v>59</v>
      </c>
      <c r="S102" s="31">
        <v>59</v>
      </c>
      <c r="T102" s="31">
        <v>57</v>
      </c>
    </row>
    <row r="103" spans="2:20" ht="15" customHeight="1" x14ac:dyDescent="0.4">
      <c r="B103" s="85"/>
      <c r="C103" s="86"/>
      <c r="D103" s="57"/>
      <c r="E103" s="53"/>
      <c r="F103" s="74"/>
      <c r="G103" s="76"/>
      <c r="H103" s="76"/>
      <c r="I103" s="76"/>
      <c r="J103" s="35"/>
      <c r="K103" s="35"/>
      <c r="L103" s="35"/>
      <c r="M103" s="32"/>
      <c r="N103" s="32"/>
      <c r="O103" s="32"/>
      <c r="P103" s="32"/>
      <c r="Q103" s="32"/>
      <c r="R103" s="35"/>
      <c r="S103" s="35"/>
      <c r="T103" s="35"/>
    </row>
    <row r="104" spans="2:20" ht="15" customHeight="1" x14ac:dyDescent="0.4">
      <c r="B104" s="85"/>
      <c r="C104" s="86"/>
      <c r="D104" s="57"/>
      <c r="E104" s="59" t="s">
        <v>38</v>
      </c>
      <c r="F104" s="77">
        <v>24.522600000000001</v>
      </c>
      <c r="G104" s="79">
        <v>24.522600000000001</v>
      </c>
      <c r="H104" s="79">
        <v>24.522600000000001</v>
      </c>
      <c r="I104" s="79">
        <v>24.522600000000001</v>
      </c>
      <c r="J104" s="36">
        <v>24.547599999999999</v>
      </c>
      <c r="K104" s="36">
        <v>24.5366</v>
      </c>
      <c r="L104" s="36">
        <v>24.5275</v>
      </c>
      <c r="M104" s="33">
        <v>24.5275</v>
      </c>
      <c r="N104" s="33">
        <v>24.5275</v>
      </c>
      <c r="O104" s="33">
        <v>24.516500000000001</v>
      </c>
      <c r="P104" s="33">
        <v>25.01304</v>
      </c>
      <c r="Q104" s="33">
        <v>25.013000000000002</v>
      </c>
      <c r="R104" s="36">
        <v>25.013000000000002</v>
      </c>
      <c r="S104" s="36">
        <v>25.013000000000002</v>
      </c>
      <c r="T104" s="36">
        <v>24.55301</v>
      </c>
    </row>
    <row r="105" spans="2:20" ht="15" customHeight="1" x14ac:dyDescent="0.4">
      <c r="B105" s="85"/>
      <c r="C105" s="86"/>
      <c r="D105" s="57"/>
      <c r="E105" s="53"/>
      <c r="F105" s="78"/>
      <c r="G105" s="80"/>
      <c r="H105" s="80"/>
      <c r="I105" s="80"/>
      <c r="J105" s="37"/>
      <c r="K105" s="37"/>
      <c r="L105" s="37"/>
      <c r="M105" s="34"/>
      <c r="N105" s="34"/>
      <c r="O105" s="34"/>
      <c r="P105" s="34"/>
      <c r="Q105" s="34"/>
      <c r="R105" s="37"/>
      <c r="S105" s="37"/>
      <c r="T105" s="37"/>
    </row>
    <row r="106" spans="2:20" ht="15" customHeight="1" thickBot="1" x14ac:dyDescent="0.45">
      <c r="B106" s="85"/>
      <c r="C106" s="86"/>
      <c r="D106" s="58"/>
      <c r="E106" s="15" t="s">
        <v>39</v>
      </c>
      <c r="F106" s="24">
        <f>2.2526/F104</f>
        <v>9.1858122711294884E-2</v>
      </c>
      <c r="G106" s="25">
        <f>2.2526/G104</f>
        <v>9.1858122711294884E-2</v>
      </c>
      <c r="H106" s="25">
        <f>2.2526/H104</f>
        <v>9.1858122711294884E-2</v>
      </c>
      <c r="I106" s="25">
        <f>2.23256/I104</f>
        <v>9.1040917357865792E-2</v>
      </c>
      <c r="J106" s="25">
        <f>2.22757/J104</f>
        <v>9.0744920073652827E-2</v>
      </c>
      <c r="K106" s="25">
        <v>9.0785601917136041E-2</v>
      </c>
      <c r="L106" s="25">
        <v>9.0448272347365202E-2</v>
      </c>
      <c r="M106" s="29">
        <v>9.0448272347365202E-2</v>
      </c>
      <c r="N106" s="29">
        <v>9.0448272347365202E-2</v>
      </c>
      <c r="O106" s="29">
        <v>9.0488706807730621E-2</v>
      </c>
      <c r="P106" s="29">
        <v>8.8692537972193689E-2</v>
      </c>
      <c r="Q106" s="29">
        <v>0.11417942669811698</v>
      </c>
      <c r="R106" s="25">
        <v>0.11417942669811698</v>
      </c>
      <c r="S106" s="25">
        <v>0.11417942669811698</v>
      </c>
      <c r="T106" s="25">
        <v>0.11442507456315945</v>
      </c>
    </row>
    <row r="107" spans="2:20" ht="15" customHeight="1" x14ac:dyDescent="0.4">
      <c r="B107" s="63" t="s">
        <v>35</v>
      </c>
      <c r="C107" s="64"/>
      <c r="D107" s="54" t="s">
        <v>54</v>
      </c>
      <c r="E107" s="52" t="s">
        <v>6</v>
      </c>
      <c r="F107" s="73">
        <v>4</v>
      </c>
      <c r="G107" s="75">
        <v>5</v>
      </c>
      <c r="H107" s="75">
        <v>6</v>
      </c>
      <c r="I107" s="75">
        <v>8</v>
      </c>
      <c r="J107" s="31">
        <v>8</v>
      </c>
      <c r="K107" s="31">
        <v>8</v>
      </c>
      <c r="L107" s="31">
        <v>8</v>
      </c>
      <c r="M107" s="31">
        <v>7</v>
      </c>
      <c r="N107" s="31">
        <v>7</v>
      </c>
      <c r="O107" s="31">
        <v>7</v>
      </c>
      <c r="P107" s="31">
        <v>7</v>
      </c>
      <c r="Q107" s="31">
        <v>6</v>
      </c>
      <c r="R107" s="31">
        <v>6</v>
      </c>
      <c r="S107" s="31">
        <v>6</v>
      </c>
      <c r="T107" s="31">
        <v>8</v>
      </c>
    </row>
    <row r="108" spans="2:20" ht="15" customHeight="1" x14ac:dyDescent="0.4">
      <c r="B108" s="65"/>
      <c r="C108" s="66"/>
      <c r="D108" s="55"/>
      <c r="E108" s="53"/>
      <c r="F108" s="74"/>
      <c r="G108" s="76"/>
      <c r="H108" s="76"/>
      <c r="I108" s="76"/>
      <c r="J108" s="35"/>
      <c r="K108" s="35"/>
      <c r="L108" s="35"/>
      <c r="M108" s="32"/>
      <c r="N108" s="32"/>
      <c r="O108" s="32"/>
      <c r="P108" s="32"/>
      <c r="Q108" s="32"/>
      <c r="R108" s="35"/>
      <c r="S108" s="35"/>
      <c r="T108" s="35"/>
    </row>
    <row r="109" spans="2:20" ht="15" customHeight="1" x14ac:dyDescent="0.4">
      <c r="B109" s="65"/>
      <c r="C109" s="66"/>
      <c r="D109" s="55"/>
      <c r="E109" s="69" t="s">
        <v>41</v>
      </c>
      <c r="F109" s="77">
        <v>179.84</v>
      </c>
      <c r="G109" s="79">
        <v>179.84</v>
      </c>
      <c r="H109" s="79">
        <v>180.58250000000001</v>
      </c>
      <c r="I109" s="79">
        <v>180.58250000000001</v>
      </c>
      <c r="J109" s="36">
        <v>180.58250000000001</v>
      </c>
      <c r="K109" s="36">
        <v>180.58250000000001</v>
      </c>
      <c r="L109" s="36">
        <v>180.58250000000001</v>
      </c>
      <c r="M109" s="33">
        <v>180.6</v>
      </c>
      <c r="N109" s="33">
        <v>180.6</v>
      </c>
      <c r="O109" s="33">
        <v>180.6</v>
      </c>
      <c r="P109" s="33">
        <v>180.58250000000001</v>
      </c>
      <c r="Q109" s="33">
        <v>0.74250000000000005</v>
      </c>
      <c r="R109" s="36">
        <v>0.74250000000000005</v>
      </c>
      <c r="S109" s="36">
        <v>0.74250000000000005</v>
      </c>
      <c r="T109" s="36">
        <v>26.2377</v>
      </c>
    </row>
    <row r="110" spans="2:20" ht="15" customHeight="1" thickBot="1" x14ac:dyDescent="0.45">
      <c r="B110" s="65"/>
      <c r="C110" s="66"/>
      <c r="D110" s="56"/>
      <c r="E110" s="70"/>
      <c r="F110" s="78"/>
      <c r="G110" s="80"/>
      <c r="H110" s="80"/>
      <c r="I110" s="80"/>
      <c r="J110" s="37"/>
      <c r="K110" s="37"/>
      <c r="L110" s="37"/>
      <c r="M110" s="34"/>
      <c r="N110" s="34"/>
      <c r="O110" s="34"/>
      <c r="P110" s="34"/>
      <c r="Q110" s="34"/>
      <c r="R110" s="37"/>
      <c r="S110" s="37"/>
      <c r="T110" s="37"/>
    </row>
    <row r="111" spans="2:20" ht="15" customHeight="1" x14ac:dyDescent="0.4">
      <c r="B111" s="65"/>
      <c r="C111" s="66"/>
      <c r="D111" s="54" t="s">
        <v>52</v>
      </c>
      <c r="E111" s="52" t="s">
        <v>6</v>
      </c>
      <c r="F111" s="73">
        <v>4</v>
      </c>
      <c r="G111" s="75">
        <v>4</v>
      </c>
      <c r="H111" s="75">
        <v>4</v>
      </c>
      <c r="I111" s="75">
        <v>4</v>
      </c>
      <c r="J111" s="31">
        <v>4</v>
      </c>
      <c r="K111" s="31">
        <v>4</v>
      </c>
      <c r="L111" s="31">
        <v>4</v>
      </c>
      <c r="M111" s="31">
        <v>4</v>
      </c>
      <c r="N111" s="31">
        <v>4</v>
      </c>
      <c r="O111" s="31">
        <v>4</v>
      </c>
      <c r="P111" s="31">
        <v>4</v>
      </c>
      <c r="Q111" s="31">
        <v>4</v>
      </c>
      <c r="R111" s="31">
        <v>4</v>
      </c>
      <c r="S111" s="31">
        <v>4</v>
      </c>
      <c r="T111" s="31">
        <v>4</v>
      </c>
    </row>
    <row r="112" spans="2:20" ht="15" customHeight="1" x14ac:dyDescent="0.4">
      <c r="B112" s="65"/>
      <c r="C112" s="66"/>
      <c r="D112" s="57"/>
      <c r="E112" s="53"/>
      <c r="F112" s="74"/>
      <c r="G112" s="76"/>
      <c r="H112" s="76"/>
      <c r="I112" s="76"/>
      <c r="J112" s="35"/>
      <c r="K112" s="35"/>
      <c r="L112" s="35"/>
      <c r="M112" s="32"/>
      <c r="N112" s="32"/>
      <c r="O112" s="32"/>
      <c r="P112" s="32"/>
      <c r="Q112" s="32"/>
      <c r="R112" s="35"/>
      <c r="S112" s="35"/>
      <c r="T112" s="35"/>
    </row>
    <row r="113" spans="2:20" ht="15" customHeight="1" x14ac:dyDescent="0.4">
      <c r="B113" s="65"/>
      <c r="C113" s="66"/>
      <c r="D113" s="57"/>
      <c r="E113" s="59" t="s">
        <v>38</v>
      </c>
      <c r="F113" s="77">
        <v>245.3</v>
      </c>
      <c r="G113" s="79">
        <v>245.3</v>
      </c>
      <c r="H113" s="79">
        <v>245.3</v>
      </c>
      <c r="I113" s="79">
        <v>245.3</v>
      </c>
      <c r="J113" s="36">
        <v>245.3</v>
      </c>
      <c r="K113" s="36">
        <v>245.3</v>
      </c>
      <c r="L113" s="36">
        <v>245.3</v>
      </c>
      <c r="M113" s="33">
        <v>245.3</v>
      </c>
      <c r="N113" s="33">
        <v>245.3</v>
      </c>
      <c r="O113" s="33">
        <v>245.3</v>
      </c>
      <c r="P113" s="33">
        <v>245.3</v>
      </c>
      <c r="Q113" s="33">
        <v>245.3</v>
      </c>
      <c r="R113" s="36">
        <v>245.3</v>
      </c>
      <c r="S113" s="36">
        <v>245.3</v>
      </c>
      <c r="T113" s="36">
        <v>245.3</v>
      </c>
    </row>
    <row r="114" spans="2:20" ht="15" customHeight="1" thickBot="1" x14ac:dyDescent="0.45">
      <c r="B114" s="65"/>
      <c r="C114" s="66"/>
      <c r="D114" s="58"/>
      <c r="E114" s="60"/>
      <c r="F114" s="78"/>
      <c r="G114" s="80"/>
      <c r="H114" s="80"/>
      <c r="I114" s="80"/>
      <c r="J114" s="37"/>
      <c r="K114" s="37"/>
      <c r="L114" s="37"/>
      <c r="M114" s="34"/>
      <c r="N114" s="34"/>
      <c r="O114" s="34"/>
      <c r="P114" s="34"/>
      <c r="Q114" s="34"/>
      <c r="R114" s="37"/>
      <c r="S114" s="37"/>
      <c r="T114" s="37"/>
    </row>
    <row r="115" spans="2:20" ht="15" customHeight="1" x14ac:dyDescent="0.4">
      <c r="B115" s="65"/>
      <c r="C115" s="66"/>
      <c r="D115" s="72" t="s">
        <v>53</v>
      </c>
      <c r="E115" s="52" t="s">
        <v>6</v>
      </c>
      <c r="F115" s="73">
        <v>24</v>
      </c>
      <c r="G115" s="75">
        <v>24</v>
      </c>
      <c r="H115" s="75">
        <v>24</v>
      </c>
      <c r="I115" s="75">
        <v>24</v>
      </c>
      <c r="J115" s="31">
        <v>24</v>
      </c>
      <c r="K115" s="31">
        <v>24</v>
      </c>
      <c r="L115" s="31">
        <v>24</v>
      </c>
      <c r="M115" s="31">
        <v>24</v>
      </c>
      <c r="N115" s="31">
        <v>24</v>
      </c>
      <c r="O115" s="31">
        <v>24</v>
      </c>
      <c r="P115" s="31">
        <v>24</v>
      </c>
      <c r="Q115" s="31">
        <v>24</v>
      </c>
      <c r="R115" s="31">
        <v>24</v>
      </c>
      <c r="S115" s="31">
        <v>24</v>
      </c>
      <c r="T115" s="31">
        <v>23</v>
      </c>
    </row>
    <row r="116" spans="2:20" ht="15" customHeight="1" x14ac:dyDescent="0.4">
      <c r="B116" s="65"/>
      <c r="C116" s="66"/>
      <c r="D116" s="55"/>
      <c r="E116" s="53"/>
      <c r="F116" s="74"/>
      <c r="G116" s="76"/>
      <c r="H116" s="76"/>
      <c r="I116" s="76"/>
      <c r="J116" s="35"/>
      <c r="K116" s="35"/>
      <c r="L116" s="35"/>
      <c r="M116" s="32"/>
      <c r="N116" s="32"/>
      <c r="O116" s="32"/>
      <c r="P116" s="32"/>
      <c r="Q116" s="32"/>
      <c r="R116" s="35"/>
      <c r="S116" s="35"/>
      <c r="T116" s="35"/>
    </row>
    <row r="117" spans="2:20" ht="15" customHeight="1" x14ac:dyDescent="0.4">
      <c r="B117" s="65"/>
      <c r="C117" s="66"/>
      <c r="D117" s="55"/>
      <c r="E117" s="59" t="s">
        <v>38</v>
      </c>
      <c r="F117" s="77">
        <v>979.04960000000005</v>
      </c>
      <c r="G117" s="79">
        <v>979.04960000000005</v>
      </c>
      <c r="H117" s="79">
        <v>979.04960000000005</v>
      </c>
      <c r="I117" s="79">
        <v>979.04960000000005</v>
      </c>
      <c r="J117" s="36">
        <v>979.04960000000005</v>
      </c>
      <c r="K117" s="36">
        <v>979.04960000000005</v>
      </c>
      <c r="L117" s="36">
        <v>979.04960000000005</v>
      </c>
      <c r="M117" s="33">
        <v>979.04960000000005</v>
      </c>
      <c r="N117" s="33">
        <f>10045296/10000</f>
        <v>1004.5296</v>
      </c>
      <c r="O117" s="33">
        <f>10045296/10000</f>
        <v>1004.5296</v>
      </c>
      <c r="P117" s="33">
        <v>1004.5296</v>
      </c>
      <c r="Q117" s="33">
        <v>1004.5296</v>
      </c>
      <c r="R117" s="36">
        <v>1004.5296</v>
      </c>
      <c r="S117" s="36">
        <v>1004.5296</v>
      </c>
      <c r="T117" s="36">
        <v>988.7296</v>
      </c>
    </row>
    <row r="118" spans="2:20" ht="15" customHeight="1" thickBot="1" x14ac:dyDescent="0.45">
      <c r="B118" s="67"/>
      <c r="C118" s="68"/>
      <c r="D118" s="56"/>
      <c r="E118" s="53"/>
      <c r="F118" s="78"/>
      <c r="G118" s="80"/>
      <c r="H118" s="80"/>
      <c r="I118" s="80"/>
      <c r="J118" s="37"/>
      <c r="K118" s="37"/>
      <c r="L118" s="37"/>
      <c r="M118" s="34"/>
      <c r="N118" s="34"/>
      <c r="O118" s="34"/>
      <c r="P118" s="34"/>
      <c r="Q118" s="34"/>
      <c r="R118" s="37"/>
      <c r="S118" s="37"/>
      <c r="T118" s="37"/>
    </row>
    <row r="119" spans="2:20" ht="15" customHeight="1" x14ac:dyDescent="0.4">
      <c r="B119" s="63" t="s">
        <v>31</v>
      </c>
      <c r="C119" s="64"/>
      <c r="D119" s="54" t="s">
        <v>54</v>
      </c>
      <c r="E119" s="52" t="s">
        <v>6</v>
      </c>
      <c r="F119" s="73">
        <v>1639</v>
      </c>
      <c r="G119" s="75">
        <v>1942</v>
      </c>
      <c r="H119" s="75">
        <v>1859</v>
      </c>
      <c r="I119" s="75">
        <v>2018</v>
      </c>
      <c r="J119" s="44">
        <v>2045</v>
      </c>
      <c r="K119" s="44">
        <v>2063</v>
      </c>
      <c r="L119" s="44">
        <v>2017</v>
      </c>
      <c r="M119" s="38">
        <v>2095</v>
      </c>
      <c r="N119" s="38">
        <v>1931</v>
      </c>
      <c r="O119" s="38">
        <v>1808</v>
      </c>
      <c r="P119" s="38">
        <v>2107</v>
      </c>
      <c r="Q119" s="38">
        <v>2125</v>
      </c>
      <c r="R119" s="44">
        <v>2033</v>
      </c>
      <c r="S119" s="44">
        <v>1977</v>
      </c>
      <c r="T119" s="44">
        <v>2017</v>
      </c>
    </row>
    <row r="120" spans="2:20" ht="15" customHeight="1" x14ac:dyDescent="0.4">
      <c r="B120" s="65"/>
      <c r="C120" s="66"/>
      <c r="D120" s="55"/>
      <c r="E120" s="53"/>
      <c r="F120" s="74"/>
      <c r="G120" s="76"/>
      <c r="H120" s="76"/>
      <c r="I120" s="76"/>
      <c r="J120" s="45"/>
      <c r="K120" s="45"/>
      <c r="L120" s="45"/>
      <c r="M120" s="39"/>
      <c r="N120" s="39"/>
      <c r="O120" s="39"/>
      <c r="P120" s="39"/>
      <c r="Q120" s="39"/>
      <c r="R120" s="45"/>
      <c r="S120" s="45"/>
      <c r="T120" s="45"/>
    </row>
    <row r="121" spans="2:20" ht="15" customHeight="1" x14ac:dyDescent="0.4">
      <c r="B121" s="65"/>
      <c r="C121" s="66"/>
      <c r="D121" s="55"/>
      <c r="E121" s="69" t="s">
        <v>41</v>
      </c>
      <c r="F121" s="77">
        <v>1603.1538</v>
      </c>
      <c r="G121" s="79">
        <v>1832.7226000000001</v>
      </c>
      <c r="H121" s="79">
        <v>1680.8714</v>
      </c>
      <c r="I121" s="79">
        <v>1705.2963</v>
      </c>
      <c r="J121" s="48">
        <v>1655.087</v>
      </c>
      <c r="K121" s="48">
        <v>1669.7621999999999</v>
      </c>
      <c r="L121" s="48">
        <v>1592.7747999999999</v>
      </c>
      <c r="M121" s="40">
        <v>1628.5</v>
      </c>
      <c r="N121" s="40">
        <f>14204804/10000</f>
        <v>1420.4803999999999</v>
      </c>
      <c r="O121" s="40">
        <f>13419660/10000</f>
        <v>1341.9659999999999</v>
      </c>
      <c r="P121" s="40">
        <v>1375.029567</v>
      </c>
      <c r="Q121" s="40">
        <v>1348.2002489999998</v>
      </c>
      <c r="R121" s="48">
        <v>1254.8160359999999</v>
      </c>
      <c r="S121" s="48">
        <v>1205.4972150000003</v>
      </c>
      <c r="T121" s="48">
        <v>1175.6625529999999</v>
      </c>
    </row>
    <row r="122" spans="2:20" ht="15" customHeight="1" thickBot="1" x14ac:dyDescent="0.45">
      <c r="B122" s="65"/>
      <c r="C122" s="66"/>
      <c r="D122" s="56"/>
      <c r="E122" s="70"/>
      <c r="F122" s="78"/>
      <c r="G122" s="80"/>
      <c r="H122" s="80"/>
      <c r="I122" s="80"/>
      <c r="J122" s="49"/>
      <c r="K122" s="49"/>
      <c r="L122" s="49"/>
      <c r="M122" s="41"/>
      <c r="N122" s="41"/>
      <c r="O122" s="41"/>
      <c r="P122" s="41"/>
      <c r="Q122" s="41"/>
      <c r="R122" s="49"/>
      <c r="S122" s="49"/>
      <c r="T122" s="49"/>
    </row>
    <row r="123" spans="2:20" ht="15" customHeight="1" x14ac:dyDescent="0.4">
      <c r="B123" s="65"/>
      <c r="C123" s="66"/>
      <c r="D123" s="54" t="s">
        <v>52</v>
      </c>
      <c r="E123" s="52" t="s">
        <v>6</v>
      </c>
      <c r="F123" s="73">
        <v>197</v>
      </c>
      <c r="G123" s="75">
        <v>266</v>
      </c>
      <c r="H123" s="75">
        <v>331</v>
      </c>
      <c r="I123" s="75">
        <v>402</v>
      </c>
      <c r="J123" s="31">
        <v>484</v>
      </c>
      <c r="K123" s="31">
        <v>549</v>
      </c>
      <c r="L123" s="31">
        <v>648</v>
      </c>
      <c r="M123" s="31">
        <v>695</v>
      </c>
      <c r="N123" s="31">
        <v>777</v>
      </c>
      <c r="O123" s="31">
        <v>807</v>
      </c>
      <c r="P123" s="31">
        <v>864</v>
      </c>
      <c r="Q123" s="31">
        <v>908</v>
      </c>
      <c r="R123" s="31">
        <v>988</v>
      </c>
      <c r="S123" s="31">
        <v>1126</v>
      </c>
      <c r="T123" s="31">
        <v>1570</v>
      </c>
    </row>
    <row r="124" spans="2:20" ht="15" customHeight="1" x14ac:dyDescent="0.4">
      <c r="B124" s="65"/>
      <c r="C124" s="66"/>
      <c r="D124" s="57"/>
      <c r="E124" s="53"/>
      <c r="F124" s="74"/>
      <c r="G124" s="76"/>
      <c r="H124" s="76"/>
      <c r="I124" s="76"/>
      <c r="J124" s="35"/>
      <c r="K124" s="35"/>
      <c r="L124" s="35"/>
      <c r="M124" s="32"/>
      <c r="N124" s="32"/>
      <c r="O124" s="32"/>
      <c r="P124" s="32"/>
      <c r="Q124" s="32"/>
      <c r="R124" s="35"/>
      <c r="S124" s="35"/>
      <c r="T124" s="35"/>
    </row>
    <row r="125" spans="2:20" ht="15" customHeight="1" x14ac:dyDescent="0.4">
      <c r="B125" s="65"/>
      <c r="C125" s="66"/>
      <c r="D125" s="57"/>
      <c r="E125" s="59" t="s">
        <v>38</v>
      </c>
      <c r="F125" s="77">
        <v>197.36660000000001</v>
      </c>
      <c r="G125" s="79">
        <v>247.59370000000001</v>
      </c>
      <c r="H125" s="79">
        <v>304.9085</v>
      </c>
      <c r="I125" s="79">
        <v>357.47280000000001</v>
      </c>
      <c r="J125" s="36">
        <v>427.79239999999999</v>
      </c>
      <c r="K125" s="36">
        <v>474.04750000000001</v>
      </c>
      <c r="L125" s="36">
        <v>525.26530000000002</v>
      </c>
      <c r="M125" s="33">
        <v>548.4</v>
      </c>
      <c r="N125" s="33">
        <f>5901302/10000</f>
        <v>590.13019999999995</v>
      </c>
      <c r="O125" s="33">
        <f>6017241/10000</f>
        <v>601.72410000000002</v>
      </c>
      <c r="P125" s="33">
        <v>634.65338459999998</v>
      </c>
      <c r="Q125" s="33">
        <v>657.82135460000006</v>
      </c>
      <c r="R125" s="36">
        <v>701.24487360000001</v>
      </c>
      <c r="S125" s="36">
        <v>738.02021160000004</v>
      </c>
      <c r="T125" s="36">
        <v>815.66359999999997</v>
      </c>
    </row>
    <row r="126" spans="2:20" ht="15" customHeight="1" thickBot="1" x14ac:dyDescent="0.45">
      <c r="B126" s="65"/>
      <c r="C126" s="66"/>
      <c r="D126" s="58"/>
      <c r="E126" s="60"/>
      <c r="F126" s="78"/>
      <c r="G126" s="80"/>
      <c r="H126" s="80"/>
      <c r="I126" s="80"/>
      <c r="J126" s="37"/>
      <c r="K126" s="37"/>
      <c r="L126" s="37"/>
      <c r="M126" s="34"/>
      <c r="N126" s="34"/>
      <c r="O126" s="34"/>
      <c r="P126" s="34"/>
      <c r="Q126" s="34"/>
      <c r="R126" s="37"/>
      <c r="S126" s="37"/>
      <c r="T126" s="37"/>
    </row>
    <row r="127" spans="2:20" ht="15" customHeight="1" x14ac:dyDescent="0.4">
      <c r="B127" s="65"/>
      <c r="C127" s="66"/>
      <c r="D127" s="55" t="s">
        <v>53</v>
      </c>
      <c r="E127" s="52" t="s">
        <v>6</v>
      </c>
      <c r="F127" s="73">
        <v>13</v>
      </c>
      <c r="G127" s="75">
        <v>14</v>
      </c>
      <c r="H127" s="75">
        <v>14</v>
      </c>
      <c r="I127" s="75">
        <v>15</v>
      </c>
      <c r="J127" s="31">
        <v>17</v>
      </c>
      <c r="K127" s="31">
        <v>18</v>
      </c>
      <c r="L127" s="31">
        <v>21</v>
      </c>
      <c r="M127" s="31">
        <v>31</v>
      </c>
      <c r="N127" s="31">
        <v>35</v>
      </c>
      <c r="O127" s="31">
        <v>38</v>
      </c>
      <c r="P127" s="31">
        <v>49</v>
      </c>
      <c r="Q127" s="31">
        <v>56</v>
      </c>
      <c r="R127" s="31">
        <v>61</v>
      </c>
      <c r="S127" s="31">
        <v>71</v>
      </c>
      <c r="T127" s="31">
        <v>83</v>
      </c>
    </row>
    <row r="128" spans="2:20" ht="15" customHeight="1" x14ac:dyDescent="0.4">
      <c r="B128" s="65"/>
      <c r="C128" s="66"/>
      <c r="D128" s="55"/>
      <c r="E128" s="53"/>
      <c r="F128" s="74"/>
      <c r="G128" s="76"/>
      <c r="H128" s="76"/>
      <c r="I128" s="76"/>
      <c r="J128" s="35"/>
      <c r="K128" s="35"/>
      <c r="L128" s="35"/>
      <c r="M128" s="32"/>
      <c r="N128" s="32"/>
      <c r="O128" s="32"/>
      <c r="P128" s="32"/>
      <c r="Q128" s="32"/>
      <c r="R128" s="35"/>
      <c r="S128" s="35"/>
      <c r="T128" s="35"/>
    </row>
    <row r="129" spans="2:20" ht="15" customHeight="1" x14ac:dyDescent="0.4">
      <c r="B129" s="65"/>
      <c r="C129" s="66"/>
      <c r="D129" s="55"/>
      <c r="E129" s="59" t="s">
        <v>38</v>
      </c>
      <c r="F129" s="77">
        <v>2.2246999999999999</v>
      </c>
      <c r="G129" s="79">
        <v>2.4245000000000001</v>
      </c>
      <c r="H129" s="79">
        <v>2.5095000000000001</v>
      </c>
      <c r="I129" s="79">
        <v>2.7094</v>
      </c>
      <c r="J129" s="36">
        <v>5.9053000000000004</v>
      </c>
      <c r="K129" s="36">
        <v>6.1040400000000004</v>
      </c>
      <c r="L129" s="36">
        <v>6.6980000000000004</v>
      </c>
      <c r="M129" s="36">
        <v>9.1999999999999993</v>
      </c>
      <c r="N129" s="36">
        <f>99937/10000</f>
        <v>9.9937000000000005</v>
      </c>
      <c r="O129" s="36">
        <f>105925/10000</f>
        <v>10.592499999999999</v>
      </c>
      <c r="P129" s="36">
        <v>12.68892</v>
      </c>
      <c r="Q129" s="36">
        <v>13.9773</v>
      </c>
      <c r="R129" s="36">
        <v>14.964399999999999</v>
      </c>
      <c r="S129" s="36">
        <v>17.043500000000002</v>
      </c>
      <c r="T129" s="36">
        <v>19.420100000000001</v>
      </c>
    </row>
    <row r="130" spans="2:20" ht="15" customHeight="1" thickBot="1" x14ac:dyDescent="0.45">
      <c r="B130" s="67"/>
      <c r="C130" s="68"/>
      <c r="D130" s="55"/>
      <c r="E130" s="53"/>
      <c r="F130" s="78"/>
      <c r="G130" s="80"/>
      <c r="H130" s="80"/>
      <c r="I130" s="80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</row>
    <row r="131" spans="2:20" ht="15" customHeight="1" x14ac:dyDescent="0.4">
      <c r="B131" s="63" t="s">
        <v>17</v>
      </c>
      <c r="C131" s="64"/>
      <c r="D131" s="54" t="s">
        <v>54</v>
      </c>
      <c r="E131" s="52" t="s">
        <v>6</v>
      </c>
      <c r="F131" s="73">
        <v>0</v>
      </c>
      <c r="G131" s="75">
        <v>0</v>
      </c>
      <c r="H131" s="75">
        <v>0</v>
      </c>
      <c r="I131" s="75">
        <v>0</v>
      </c>
      <c r="J131" s="31">
        <v>1</v>
      </c>
      <c r="K131" s="31">
        <v>1</v>
      </c>
      <c r="L131" s="31">
        <v>1</v>
      </c>
      <c r="M131" s="31">
        <v>1</v>
      </c>
      <c r="N131" s="31">
        <v>1</v>
      </c>
      <c r="O131" s="31">
        <v>1</v>
      </c>
      <c r="P131" s="31">
        <v>1</v>
      </c>
      <c r="Q131" s="31">
        <v>1</v>
      </c>
      <c r="R131" s="31">
        <v>1</v>
      </c>
      <c r="S131" s="31">
        <v>1</v>
      </c>
      <c r="T131" s="31">
        <v>1</v>
      </c>
    </row>
    <row r="132" spans="2:20" ht="15" customHeight="1" x14ac:dyDescent="0.4">
      <c r="B132" s="65"/>
      <c r="C132" s="66"/>
      <c r="D132" s="55"/>
      <c r="E132" s="53"/>
      <c r="F132" s="74"/>
      <c r="G132" s="76"/>
      <c r="H132" s="76"/>
      <c r="I132" s="76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5"/>
    </row>
    <row r="133" spans="2:20" ht="15" customHeight="1" x14ac:dyDescent="0.4">
      <c r="B133" s="65"/>
      <c r="C133" s="66"/>
      <c r="D133" s="55"/>
      <c r="E133" s="69" t="s">
        <v>41</v>
      </c>
      <c r="F133" s="73">
        <v>0</v>
      </c>
      <c r="G133" s="75">
        <v>0</v>
      </c>
      <c r="H133" s="75">
        <v>0</v>
      </c>
      <c r="I133" s="75">
        <v>0</v>
      </c>
      <c r="J133" s="36">
        <v>13</v>
      </c>
      <c r="K133" s="36">
        <v>13</v>
      </c>
      <c r="L133" s="36">
        <v>13</v>
      </c>
      <c r="M133" s="36">
        <v>13</v>
      </c>
      <c r="N133" s="36">
        <v>13</v>
      </c>
      <c r="O133" s="36">
        <v>13</v>
      </c>
      <c r="P133" s="36">
        <v>13</v>
      </c>
      <c r="Q133" s="36">
        <v>13</v>
      </c>
      <c r="R133" s="36">
        <v>13</v>
      </c>
      <c r="S133" s="36">
        <v>13</v>
      </c>
      <c r="T133" s="36">
        <v>13</v>
      </c>
    </row>
    <row r="134" spans="2:20" ht="15" customHeight="1" thickBot="1" x14ac:dyDescent="0.45">
      <c r="B134" s="65"/>
      <c r="C134" s="66"/>
      <c r="D134" s="56"/>
      <c r="E134" s="70"/>
      <c r="F134" s="74"/>
      <c r="G134" s="76"/>
      <c r="H134" s="76"/>
      <c r="I134" s="76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</row>
    <row r="135" spans="2:20" ht="15" customHeight="1" x14ac:dyDescent="0.4">
      <c r="B135" s="65"/>
      <c r="C135" s="66"/>
      <c r="D135" s="54" t="s">
        <v>52</v>
      </c>
      <c r="E135" s="52" t="s">
        <v>6</v>
      </c>
      <c r="F135" s="73">
        <v>1</v>
      </c>
      <c r="G135" s="75">
        <v>1</v>
      </c>
      <c r="H135" s="75">
        <v>2</v>
      </c>
      <c r="I135" s="75">
        <v>2</v>
      </c>
      <c r="J135" s="31">
        <v>1</v>
      </c>
      <c r="K135" s="31">
        <v>1</v>
      </c>
      <c r="L135" s="31">
        <v>1</v>
      </c>
      <c r="M135" s="31">
        <v>1</v>
      </c>
      <c r="N135" s="31">
        <v>1</v>
      </c>
      <c r="O135" s="31">
        <v>1</v>
      </c>
      <c r="P135" s="31">
        <v>1</v>
      </c>
      <c r="Q135" s="31">
        <v>1</v>
      </c>
      <c r="R135" s="31">
        <v>1</v>
      </c>
      <c r="S135" s="31">
        <v>1</v>
      </c>
      <c r="T135" s="31">
        <v>1</v>
      </c>
    </row>
    <row r="136" spans="2:20" ht="15" customHeight="1" x14ac:dyDescent="0.4">
      <c r="B136" s="65"/>
      <c r="C136" s="66"/>
      <c r="D136" s="57"/>
      <c r="E136" s="53"/>
      <c r="F136" s="74"/>
      <c r="G136" s="76"/>
      <c r="H136" s="76"/>
      <c r="I136" s="76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35"/>
    </row>
    <row r="137" spans="2:20" ht="15" customHeight="1" x14ac:dyDescent="0.4">
      <c r="B137" s="65"/>
      <c r="C137" s="66"/>
      <c r="D137" s="57"/>
      <c r="E137" s="59" t="s">
        <v>38</v>
      </c>
      <c r="F137" s="77">
        <v>5.18</v>
      </c>
      <c r="G137" s="79">
        <v>5.18</v>
      </c>
      <c r="H137" s="79">
        <v>5.1803999999999997</v>
      </c>
      <c r="I137" s="79">
        <v>5.1803999999999997</v>
      </c>
      <c r="J137" s="36">
        <v>5.18</v>
      </c>
      <c r="K137" s="36">
        <v>5.18</v>
      </c>
      <c r="L137" s="36">
        <v>5.18</v>
      </c>
      <c r="M137" s="36">
        <v>5.18</v>
      </c>
      <c r="N137" s="36">
        <v>5.18</v>
      </c>
      <c r="O137" s="36">
        <v>5.18</v>
      </c>
      <c r="P137" s="36">
        <v>5.18</v>
      </c>
      <c r="Q137" s="36">
        <v>5.18</v>
      </c>
      <c r="R137" s="36">
        <v>5.18</v>
      </c>
      <c r="S137" s="36">
        <v>5.18</v>
      </c>
      <c r="T137" s="36">
        <v>5.18</v>
      </c>
    </row>
    <row r="138" spans="2:20" ht="15" customHeight="1" thickBot="1" x14ac:dyDescent="0.45">
      <c r="B138" s="65"/>
      <c r="C138" s="66"/>
      <c r="D138" s="58"/>
      <c r="E138" s="60"/>
      <c r="F138" s="78"/>
      <c r="G138" s="80"/>
      <c r="H138" s="80"/>
      <c r="I138" s="80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</row>
    <row r="139" spans="2:20" ht="15" customHeight="1" x14ac:dyDescent="0.4">
      <c r="B139" s="65"/>
      <c r="C139" s="66"/>
      <c r="D139" s="55" t="s">
        <v>53</v>
      </c>
      <c r="E139" s="52" t="s">
        <v>6</v>
      </c>
      <c r="F139" s="73">
        <v>9</v>
      </c>
      <c r="G139" s="75">
        <v>9</v>
      </c>
      <c r="H139" s="75">
        <v>9</v>
      </c>
      <c r="I139" s="75">
        <v>9</v>
      </c>
      <c r="J139" s="31">
        <v>9</v>
      </c>
      <c r="K139" s="31">
        <v>9</v>
      </c>
      <c r="L139" s="31">
        <v>9</v>
      </c>
      <c r="M139" s="31">
        <v>9</v>
      </c>
      <c r="N139" s="31">
        <v>9</v>
      </c>
      <c r="O139" s="31">
        <v>9</v>
      </c>
      <c r="P139" s="31">
        <v>9</v>
      </c>
      <c r="Q139" s="31">
        <v>9</v>
      </c>
      <c r="R139" s="31">
        <v>9</v>
      </c>
      <c r="S139" s="31">
        <v>9</v>
      </c>
      <c r="T139" s="31">
        <v>9</v>
      </c>
    </row>
    <row r="140" spans="2:20" ht="15" customHeight="1" x14ac:dyDescent="0.4">
      <c r="B140" s="65"/>
      <c r="C140" s="66"/>
      <c r="D140" s="55"/>
      <c r="E140" s="53"/>
      <c r="F140" s="74"/>
      <c r="G140" s="76"/>
      <c r="H140" s="76"/>
      <c r="I140" s="76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5"/>
    </row>
    <row r="141" spans="2:20" ht="15" customHeight="1" x14ac:dyDescent="0.4">
      <c r="B141" s="65"/>
      <c r="C141" s="66"/>
      <c r="D141" s="55"/>
      <c r="E141" s="59" t="s">
        <v>38</v>
      </c>
      <c r="F141" s="77">
        <v>700.00919999999996</v>
      </c>
      <c r="G141" s="79">
        <v>700.00919999999996</v>
      </c>
      <c r="H141" s="79">
        <v>700.00919999999996</v>
      </c>
      <c r="I141" s="79">
        <v>700.00919999999996</v>
      </c>
      <c r="J141" s="36">
        <v>700.00919999999996</v>
      </c>
      <c r="K141" s="36">
        <v>700.00919999999996</v>
      </c>
      <c r="L141" s="36">
        <v>700.00919999999996</v>
      </c>
      <c r="M141" s="36">
        <v>700.00919999999996</v>
      </c>
      <c r="N141" s="36">
        <v>700.00919999999996</v>
      </c>
      <c r="O141" s="36">
        <v>700.00919999999996</v>
      </c>
      <c r="P141" s="36">
        <v>700.00919999999996</v>
      </c>
      <c r="Q141" s="36">
        <v>700.00919999999996</v>
      </c>
      <c r="R141" s="36">
        <v>700.00919999999996</v>
      </c>
      <c r="S141" s="36">
        <v>700.00919999999996</v>
      </c>
      <c r="T141" s="36">
        <v>700.00919999999996</v>
      </c>
    </row>
    <row r="142" spans="2:20" ht="15" customHeight="1" thickBot="1" x14ac:dyDescent="0.45">
      <c r="B142" s="67"/>
      <c r="C142" s="68"/>
      <c r="D142" s="56"/>
      <c r="E142" s="60"/>
      <c r="F142" s="78"/>
      <c r="G142" s="80"/>
      <c r="H142" s="80"/>
      <c r="I142" s="80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</row>
    <row r="143" spans="2:20" ht="15" customHeight="1" x14ac:dyDescent="0.4">
      <c r="B143" s="13"/>
      <c r="C143" s="13"/>
      <c r="D143" s="11"/>
      <c r="E143" s="11"/>
      <c r="F143" s="17"/>
      <c r="G143" s="17"/>
      <c r="H143" s="9"/>
      <c r="I143" s="17"/>
      <c r="J143" s="9"/>
      <c r="K143" s="9"/>
      <c r="L143" s="9"/>
      <c r="M143" s="9"/>
      <c r="N143" s="9"/>
      <c r="O143" s="9"/>
      <c r="R143" s="9"/>
      <c r="S143" s="9"/>
      <c r="T143" s="9"/>
    </row>
    <row r="144" spans="2:20" ht="15" customHeight="1" x14ac:dyDescent="0.4">
      <c r="B144" t="s">
        <v>29</v>
      </c>
    </row>
    <row r="145" spans="2:9" ht="15" customHeight="1" x14ac:dyDescent="0.4">
      <c r="B145" s="12" t="s">
        <v>49</v>
      </c>
    </row>
    <row r="146" spans="2:9" ht="15" customHeight="1" x14ac:dyDescent="0.4">
      <c r="B146" s="12" t="s">
        <v>48</v>
      </c>
      <c r="C146" s="7"/>
    </row>
    <row r="147" spans="2:9" ht="15" customHeight="1" x14ac:dyDescent="0.4">
      <c r="B147" s="12" t="s">
        <v>47</v>
      </c>
      <c r="C147" s="7"/>
    </row>
    <row r="148" spans="2:9" s="12" customFormat="1" ht="15" customHeight="1" x14ac:dyDescent="0.4">
      <c r="B148" s="12" t="s">
        <v>40</v>
      </c>
      <c r="F148" s="18"/>
      <c r="G148" s="18"/>
      <c r="I148" s="18"/>
    </row>
  </sheetData>
  <mergeCells count="1013">
    <mergeCell ref="T131:T132"/>
    <mergeCell ref="T133:T134"/>
    <mergeCell ref="T135:T136"/>
    <mergeCell ref="T137:T138"/>
    <mergeCell ref="T139:T140"/>
    <mergeCell ref="T141:T142"/>
    <mergeCell ref="T113:T114"/>
    <mergeCell ref="T115:T116"/>
    <mergeCell ref="T117:T118"/>
    <mergeCell ref="T119:T120"/>
    <mergeCell ref="T121:T122"/>
    <mergeCell ref="T123:T124"/>
    <mergeCell ref="T125:T126"/>
    <mergeCell ref="T127:T128"/>
    <mergeCell ref="T129:T130"/>
    <mergeCell ref="T94:T95"/>
    <mergeCell ref="T96:T97"/>
    <mergeCell ref="T98:T99"/>
    <mergeCell ref="T100:T101"/>
    <mergeCell ref="T102:T103"/>
    <mergeCell ref="T104:T105"/>
    <mergeCell ref="T107:T108"/>
    <mergeCell ref="T109:T110"/>
    <mergeCell ref="T111:T112"/>
    <mergeCell ref="T74:T75"/>
    <mergeCell ref="T76:T77"/>
    <mergeCell ref="T78:T79"/>
    <mergeCell ref="T81:T82"/>
    <mergeCell ref="T83:T84"/>
    <mergeCell ref="T85:T86"/>
    <mergeCell ref="T87:T88"/>
    <mergeCell ref="T89:T90"/>
    <mergeCell ref="T91:T92"/>
    <mergeCell ref="T55:T56"/>
    <mergeCell ref="T57:T58"/>
    <mergeCell ref="T59:T60"/>
    <mergeCell ref="T61:T62"/>
    <mergeCell ref="T63:T64"/>
    <mergeCell ref="T65:T66"/>
    <mergeCell ref="T68:T69"/>
    <mergeCell ref="T70:T71"/>
    <mergeCell ref="T72:T73"/>
    <mergeCell ref="T32:T33"/>
    <mergeCell ref="T34:T35"/>
    <mergeCell ref="T38:T39"/>
    <mergeCell ref="T42:T43"/>
    <mergeCell ref="T44:T45"/>
    <mergeCell ref="T46:T47"/>
    <mergeCell ref="T48:T49"/>
    <mergeCell ref="T50:T51"/>
    <mergeCell ref="T52:T53"/>
    <mergeCell ref="T5:T6"/>
    <mergeCell ref="T7:T8"/>
    <mergeCell ref="T9:T10"/>
    <mergeCell ref="T13:T14"/>
    <mergeCell ref="T18:T19"/>
    <mergeCell ref="T20:T21"/>
    <mergeCell ref="T22:T23"/>
    <mergeCell ref="T26:T27"/>
    <mergeCell ref="T30:T31"/>
    <mergeCell ref="S131:S132"/>
    <mergeCell ref="S133:S134"/>
    <mergeCell ref="S135:S136"/>
    <mergeCell ref="S137:S138"/>
    <mergeCell ref="S139:S140"/>
    <mergeCell ref="S141:S142"/>
    <mergeCell ref="S113:S114"/>
    <mergeCell ref="S115:S116"/>
    <mergeCell ref="S117:S118"/>
    <mergeCell ref="S119:S120"/>
    <mergeCell ref="S121:S122"/>
    <mergeCell ref="S123:S124"/>
    <mergeCell ref="S125:S126"/>
    <mergeCell ref="S127:S128"/>
    <mergeCell ref="S129:S130"/>
    <mergeCell ref="S94:S95"/>
    <mergeCell ref="S96:S97"/>
    <mergeCell ref="S98:S99"/>
    <mergeCell ref="S100:S101"/>
    <mergeCell ref="S102:S103"/>
    <mergeCell ref="S104:S105"/>
    <mergeCell ref="S107:S108"/>
    <mergeCell ref="S109:S110"/>
    <mergeCell ref="S111:S112"/>
    <mergeCell ref="S74:S75"/>
    <mergeCell ref="S76:S77"/>
    <mergeCell ref="S78:S79"/>
    <mergeCell ref="S81:S82"/>
    <mergeCell ref="S83:S84"/>
    <mergeCell ref="S85:S86"/>
    <mergeCell ref="S87:S88"/>
    <mergeCell ref="S89:S90"/>
    <mergeCell ref="S91:S92"/>
    <mergeCell ref="S55:S56"/>
    <mergeCell ref="S57:S58"/>
    <mergeCell ref="S59:S60"/>
    <mergeCell ref="S61:S62"/>
    <mergeCell ref="S63:S64"/>
    <mergeCell ref="S65:S66"/>
    <mergeCell ref="S68:S69"/>
    <mergeCell ref="S70:S71"/>
    <mergeCell ref="S72:S73"/>
    <mergeCell ref="S32:S33"/>
    <mergeCell ref="S34:S35"/>
    <mergeCell ref="S38:S39"/>
    <mergeCell ref="S42:S43"/>
    <mergeCell ref="S44:S45"/>
    <mergeCell ref="S46:S47"/>
    <mergeCell ref="S48:S49"/>
    <mergeCell ref="S50:S51"/>
    <mergeCell ref="S52:S53"/>
    <mergeCell ref="S5:S6"/>
    <mergeCell ref="S7:S8"/>
    <mergeCell ref="S9:S10"/>
    <mergeCell ref="S13:S14"/>
    <mergeCell ref="S18:S19"/>
    <mergeCell ref="S20:S21"/>
    <mergeCell ref="S22:S23"/>
    <mergeCell ref="S26:S27"/>
    <mergeCell ref="S30:S31"/>
    <mergeCell ref="R131:R132"/>
    <mergeCell ref="R133:R134"/>
    <mergeCell ref="R135:R136"/>
    <mergeCell ref="R137:R138"/>
    <mergeCell ref="R139:R140"/>
    <mergeCell ref="R141:R142"/>
    <mergeCell ref="R113:R114"/>
    <mergeCell ref="R115:R116"/>
    <mergeCell ref="R117:R118"/>
    <mergeCell ref="R119:R120"/>
    <mergeCell ref="R121:R122"/>
    <mergeCell ref="R123:R124"/>
    <mergeCell ref="R125:R126"/>
    <mergeCell ref="R127:R128"/>
    <mergeCell ref="R129:R130"/>
    <mergeCell ref="R94:R95"/>
    <mergeCell ref="R96:R97"/>
    <mergeCell ref="R98:R99"/>
    <mergeCell ref="R100:R101"/>
    <mergeCell ref="R102:R103"/>
    <mergeCell ref="R104:R105"/>
    <mergeCell ref="R107:R108"/>
    <mergeCell ref="R109:R110"/>
    <mergeCell ref="R111:R112"/>
    <mergeCell ref="R74:R75"/>
    <mergeCell ref="R76:R77"/>
    <mergeCell ref="R78:R79"/>
    <mergeCell ref="R81:R82"/>
    <mergeCell ref="R83:R84"/>
    <mergeCell ref="R85:R86"/>
    <mergeCell ref="R87:R88"/>
    <mergeCell ref="R89:R90"/>
    <mergeCell ref="R91:R92"/>
    <mergeCell ref="R55:R56"/>
    <mergeCell ref="R57:R58"/>
    <mergeCell ref="R59:R60"/>
    <mergeCell ref="R61:R62"/>
    <mergeCell ref="R63:R64"/>
    <mergeCell ref="R65:R66"/>
    <mergeCell ref="R68:R69"/>
    <mergeCell ref="R70:R71"/>
    <mergeCell ref="R72:R73"/>
    <mergeCell ref="R32:R33"/>
    <mergeCell ref="R34:R35"/>
    <mergeCell ref="R38:R39"/>
    <mergeCell ref="R42:R43"/>
    <mergeCell ref="R44:R45"/>
    <mergeCell ref="R46:R47"/>
    <mergeCell ref="R48:R49"/>
    <mergeCell ref="R50:R51"/>
    <mergeCell ref="R52:R53"/>
    <mergeCell ref="R5:R6"/>
    <mergeCell ref="R7:R8"/>
    <mergeCell ref="R9:R10"/>
    <mergeCell ref="R13:R14"/>
    <mergeCell ref="R18:R19"/>
    <mergeCell ref="R20:R21"/>
    <mergeCell ref="R22:R23"/>
    <mergeCell ref="R26:R27"/>
    <mergeCell ref="R30:R31"/>
    <mergeCell ref="Q131:Q132"/>
    <mergeCell ref="Q133:Q134"/>
    <mergeCell ref="Q135:Q136"/>
    <mergeCell ref="Q137:Q138"/>
    <mergeCell ref="Q139:Q140"/>
    <mergeCell ref="Q141:Q142"/>
    <mergeCell ref="Q113:Q114"/>
    <mergeCell ref="Q115:Q116"/>
    <mergeCell ref="Q117:Q118"/>
    <mergeCell ref="Q119:Q120"/>
    <mergeCell ref="Q121:Q122"/>
    <mergeCell ref="Q123:Q124"/>
    <mergeCell ref="Q125:Q126"/>
    <mergeCell ref="Q127:Q128"/>
    <mergeCell ref="Q129:Q130"/>
    <mergeCell ref="Q94:Q95"/>
    <mergeCell ref="Q96:Q97"/>
    <mergeCell ref="Q98:Q99"/>
    <mergeCell ref="Q100:Q101"/>
    <mergeCell ref="Q102:Q103"/>
    <mergeCell ref="Q104:Q105"/>
    <mergeCell ref="Q107:Q108"/>
    <mergeCell ref="Q109:Q110"/>
    <mergeCell ref="Q111:Q112"/>
    <mergeCell ref="Q74:Q75"/>
    <mergeCell ref="Q76:Q77"/>
    <mergeCell ref="Q78:Q79"/>
    <mergeCell ref="Q81:Q82"/>
    <mergeCell ref="Q83:Q84"/>
    <mergeCell ref="Q85:Q86"/>
    <mergeCell ref="Q87:Q88"/>
    <mergeCell ref="Q89:Q90"/>
    <mergeCell ref="Q91:Q92"/>
    <mergeCell ref="Q55:Q56"/>
    <mergeCell ref="Q57:Q58"/>
    <mergeCell ref="Q59:Q60"/>
    <mergeCell ref="Q61:Q62"/>
    <mergeCell ref="Q63:Q64"/>
    <mergeCell ref="Q65:Q66"/>
    <mergeCell ref="Q68:Q69"/>
    <mergeCell ref="Q70:Q71"/>
    <mergeCell ref="Q72:Q73"/>
    <mergeCell ref="Q32:Q33"/>
    <mergeCell ref="Q34:Q35"/>
    <mergeCell ref="Q38:Q39"/>
    <mergeCell ref="Q42:Q43"/>
    <mergeCell ref="Q44:Q45"/>
    <mergeCell ref="Q46:Q47"/>
    <mergeCell ref="Q48:Q49"/>
    <mergeCell ref="Q50:Q51"/>
    <mergeCell ref="Q52:Q53"/>
    <mergeCell ref="Q5:Q6"/>
    <mergeCell ref="Q7:Q8"/>
    <mergeCell ref="Q9:Q10"/>
    <mergeCell ref="Q13:Q14"/>
    <mergeCell ref="Q18:Q19"/>
    <mergeCell ref="Q20:Q21"/>
    <mergeCell ref="Q22:Q23"/>
    <mergeCell ref="Q26:Q27"/>
    <mergeCell ref="Q30:Q31"/>
    <mergeCell ref="P131:P132"/>
    <mergeCell ref="P133:P134"/>
    <mergeCell ref="P135:P136"/>
    <mergeCell ref="P137:P138"/>
    <mergeCell ref="P139:P140"/>
    <mergeCell ref="P141:P142"/>
    <mergeCell ref="P113:P114"/>
    <mergeCell ref="P115:P116"/>
    <mergeCell ref="P117:P118"/>
    <mergeCell ref="P119:P120"/>
    <mergeCell ref="P121:P122"/>
    <mergeCell ref="P123:P124"/>
    <mergeCell ref="P125:P126"/>
    <mergeCell ref="P127:P128"/>
    <mergeCell ref="P129:P130"/>
    <mergeCell ref="P94:P95"/>
    <mergeCell ref="P96:P97"/>
    <mergeCell ref="P98:P99"/>
    <mergeCell ref="P100:P101"/>
    <mergeCell ref="P102:P103"/>
    <mergeCell ref="P104:P105"/>
    <mergeCell ref="P107:P108"/>
    <mergeCell ref="P109:P110"/>
    <mergeCell ref="P111:P112"/>
    <mergeCell ref="P74:P75"/>
    <mergeCell ref="P76:P77"/>
    <mergeCell ref="P78:P79"/>
    <mergeCell ref="P81:P82"/>
    <mergeCell ref="P83:P84"/>
    <mergeCell ref="P85:P86"/>
    <mergeCell ref="P87:P88"/>
    <mergeCell ref="P89:P90"/>
    <mergeCell ref="P91:P92"/>
    <mergeCell ref="P55:P56"/>
    <mergeCell ref="P57:P58"/>
    <mergeCell ref="P59:P60"/>
    <mergeCell ref="P61:P62"/>
    <mergeCell ref="P63:P64"/>
    <mergeCell ref="P65:P66"/>
    <mergeCell ref="P68:P69"/>
    <mergeCell ref="P70:P71"/>
    <mergeCell ref="P72:P73"/>
    <mergeCell ref="P32:P33"/>
    <mergeCell ref="P34:P35"/>
    <mergeCell ref="P38:P39"/>
    <mergeCell ref="P42:P43"/>
    <mergeCell ref="P44:P45"/>
    <mergeCell ref="P46:P47"/>
    <mergeCell ref="P48:P49"/>
    <mergeCell ref="P50:P51"/>
    <mergeCell ref="P52:P53"/>
    <mergeCell ref="P5:P6"/>
    <mergeCell ref="P7:P8"/>
    <mergeCell ref="P9:P10"/>
    <mergeCell ref="P13:P14"/>
    <mergeCell ref="P18:P19"/>
    <mergeCell ref="P20:P21"/>
    <mergeCell ref="P22:P23"/>
    <mergeCell ref="P26:P27"/>
    <mergeCell ref="P30:P31"/>
    <mergeCell ref="N131:N132"/>
    <mergeCell ref="N133:N134"/>
    <mergeCell ref="N135:N136"/>
    <mergeCell ref="N137:N138"/>
    <mergeCell ref="N139:N140"/>
    <mergeCell ref="N141:N142"/>
    <mergeCell ref="N113:N114"/>
    <mergeCell ref="N115:N116"/>
    <mergeCell ref="N117:N118"/>
    <mergeCell ref="N119:N120"/>
    <mergeCell ref="N121:N122"/>
    <mergeCell ref="N123:N124"/>
    <mergeCell ref="N125:N126"/>
    <mergeCell ref="N127:N128"/>
    <mergeCell ref="N129:N130"/>
    <mergeCell ref="N94:N95"/>
    <mergeCell ref="N96:N97"/>
    <mergeCell ref="N98:N99"/>
    <mergeCell ref="N100:N101"/>
    <mergeCell ref="N102:N103"/>
    <mergeCell ref="N104:N105"/>
    <mergeCell ref="N107:N108"/>
    <mergeCell ref="N109:N110"/>
    <mergeCell ref="N111:N112"/>
    <mergeCell ref="N74:N75"/>
    <mergeCell ref="N76:N77"/>
    <mergeCell ref="N78:N79"/>
    <mergeCell ref="N81:N82"/>
    <mergeCell ref="N83:N84"/>
    <mergeCell ref="N85:N86"/>
    <mergeCell ref="N87:N88"/>
    <mergeCell ref="N89:N90"/>
    <mergeCell ref="N91:N92"/>
    <mergeCell ref="N55:N56"/>
    <mergeCell ref="N57:N58"/>
    <mergeCell ref="N59:N60"/>
    <mergeCell ref="N61:N62"/>
    <mergeCell ref="N63:N64"/>
    <mergeCell ref="N65:N66"/>
    <mergeCell ref="N68:N69"/>
    <mergeCell ref="N70:N71"/>
    <mergeCell ref="N72:N73"/>
    <mergeCell ref="N32:N33"/>
    <mergeCell ref="N34:N35"/>
    <mergeCell ref="N38:N39"/>
    <mergeCell ref="N42:N43"/>
    <mergeCell ref="N44:N45"/>
    <mergeCell ref="N46:N47"/>
    <mergeCell ref="N48:N49"/>
    <mergeCell ref="N50:N51"/>
    <mergeCell ref="N52:N53"/>
    <mergeCell ref="N5:N6"/>
    <mergeCell ref="N7:N8"/>
    <mergeCell ref="N9:N10"/>
    <mergeCell ref="N13:N14"/>
    <mergeCell ref="N18:N19"/>
    <mergeCell ref="N20:N21"/>
    <mergeCell ref="N22:N23"/>
    <mergeCell ref="N26:N27"/>
    <mergeCell ref="N30:N31"/>
    <mergeCell ref="M131:M132"/>
    <mergeCell ref="M133:M134"/>
    <mergeCell ref="M135:M136"/>
    <mergeCell ref="M137:M138"/>
    <mergeCell ref="M139:M140"/>
    <mergeCell ref="M141:M142"/>
    <mergeCell ref="M113:M114"/>
    <mergeCell ref="M115:M116"/>
    <mergeCell ref="M117:M118"/>
    <mergeCell ref="M119:M120"/>
    <mergeCell ref="M121:M122"/>
    <mergeCell ref="M123:M124"/>
    <mergeCell ref="M125:M126"/>
    <mergeCell ref="M127:M128"/>
    <mergeCell ref="M129:M130"/>
    <mergeCell ref="M94:M95"/>
    <mergeCell ref="M96:M97"/>
    <mergeCell ref="M98:M99"/>
    <mergeCell ref="M100:M101"/>
    <mergeCell ref="M102:M103"/>
    <mergeCell ref="M104:M105"/>
    <mergeCell ref="M107:M108"/>
    <mergeCell ref="M109:M110"/>
    <mergeCell ref="M111:M112"/>
    <mergeCell ref="M74:M75"/>
    <mergeCell ref="M76:M77"/>
    <mergeCell ref="M78:M79"/>
    <mergeCell ref="M81:M82"/>
    <mergeCell ref="M83:M84"/>
    <mergeCell ref="M85:M86"/>
    <mergeCell ref="M87:M88"/>
    <mergeCell ref="M89:M90"/>
    <mergeCell ref="M91:M92"/>
    <mergeCell ref="M55:M56"/>
    <mergeCell ref="M57:M58"/>
    <mergeCell ref="M59:M60"/>
    <mergeCell ref="M61:M62"/>
    <mergeCell ref="M63:M64"/>
    <mergeCell ref="M65:M66"/>
    <mergeCell ref="M68:M69"/>
    <mergeCell ref="M70:M71"/>
    <mergeCell ref="M72:M73"/>
    <mergeCell ref="M32:M33"/>
    <mergeCell ref="M34:M35"/>
    <mergeCell ref="M38:M39"/>
    <mergeCell ref="M42:M43"/>
    <mergeCell ref="M44:M45"/>
    <mergeCell ref="M46:M47"/>
    <mergeCell ref="M48:M49"/>
    <mergeCell ref="M50:M51"/>
    <mergeCell ref="M52:M53"/>
    <mergeCell ref="M5:M6"/>
    <mergeCell ref="M7:M8"/>
    <mergeCell ref="M9:M10"/>
    <mergeCell ref="M13:M14"/>
    <mergeCell ref="M18:M19"/>
    <mergeCell ref="M20:M21"/>
    <mergeCell ref="M22:M23"/>
    <mergeCell ref="M26:M27"/>
    <mergeCell ref="M30:M31"/>
    <mergeCell ref="I141:I142"/>
    <mergeCell ref="J141:J142"/>
    <mergeCell ref="K141:K142"/>
    <mergeCell ref="K135:K136"/>
    <mergeCell ref="F137:F138"/>
    <mergeCell ref="G137:G138"/>
    <mergeCell ref="I137:I138"/>
    <mergeCell ref="J137:J138"/>
    <mergeCell ref="K137:K138"/>
    <mergeCell ref="F139:F140"/>
    <mergeCell ref="G139:G140"/>
    <mergeCell ref="I139:I140"/>
    <mergeCell ref="J139:J140"/>
    <mergeCell ref="K139:K140"/>
    <mergeCell ref="F135:F136"/>
    <mergeCell ref="G135:G136"/>
    <mergeCell ref="I135:I136"/>
    <mergeCell ref="J135:J136"/>
    <mergeCell ref="F141:F142"/>
    <mergeCell ref="G141:G142"/>
    <mergeCell ref="H135:H136"/>
    <mergeCell ref="H137:H138"/>
    <mergeCell ref="H139:H140"/>
    <mergeCell ref="H141:H142"/>
    <mergeCell ref="K129:K130"/>
    <mergeCell ref="F131:F132"/>
    <mergeCell ref="G131:G132"/>
    <mergeCell ref="I131:I132"/>
    <mergeCell ref="J131:J132"/>
    <mergeCell ref="K131:K132"/>
    <mergeCell ref="F133:F134"/>
    <mergeCell ref="G133:G134"/>
    <mergeCell ref="I133:I134"/>
    <mergeCell ref="J133:J134"/>
    <mergeCell ref="K133:K134"/>
    <mergeCell ref="F129:F130"/>
    <mergeCell ref="G129:G130"/>
    <mergeCell ref="I129:I130"/>
    <mergeCell ref="J129:J130"/>
    <mergeCell ref="H129:H130"/>
    <mergeCell ref="H131:H132"/>
    <mergeCell ref="H133:H134"/>
    <mergeCell ref="K123:K124"/>
    <mergeCell ref="F125:F126"/>
    <mergeCell ref="G125:G126"/>
    <mergeCell ref="I125:I126"/>
    <mergeCell ref="J125:J126"/>
    <mergeCell ref="K125:K126"/>
    <mergeCell ref="F127:F128"/>
    <mergeCell ref="G127:G128"/>
    <mergeCell ref="I127:I128"/>
    <mergeCell ref="J127:J128"/>
    <mergeCell ref="K127:K128"/>
    <mergeCell ref="F123:F124"/>
    <mergeCell ref="G123:G124"/>
    <mergeCell ref="I123:I124"/>
    <mergeCell ref="J123:J124"/>
    <mergeCell ref="H123:H124"/>
    <mergeCell ref="H125:H126"/>
    <mergeCell ref="H127:H128"/>
    <mergeCell ref="I119:I120"/>
    <mergeCell ref="J119:J120"/>
    <mergeCell ref="K119:K120"/>
    <mergeCell ref="F121:F122"/>
    <mergeCell ref="G121:G122"/>
    <mergeCell ref="I121:I122"/>
    <mergeCell ref="J121:J122"/>
    <mergeCell ref="K121:K122"/>
    <mergeCell ref="I115:I116"/>
    <mergeCell ref="J115:J116"/>
    <mergeCell ref="K115:K116"/>
    <mergeCell ref="F117:F118"/>
    <mergeCell ref="G117:G118"/>
    <mergeCell ref="I117:I118"/>
    <mergeCell ref="J117:J118"/>
    <mergeCell ref="K117:K118"/>
    <mergeCell ref="H115:H116"/>
    <mergeCell ref="H117:H118"/>
    <mergeCell ref="H119:H120"/>
    <mergeCell ref="H121:H122"/>
    <mergeCell ref="I111:I112"/>
    <mergeCell ref="J111:J112"/>
    <mergeCell ref="K111:K112"/>
    <mergeCell ref="F113:F114"/>
    <mergeCell ref="G113:G114"/>
    <mergeCell ref="I113:I114"/>
    <mergeCell ref="J113:J114"/>
    <mergeCell ref="K113:K114"/>
    <mergeCell ref="I107:I108"/>
    <mergeCell ref="J107:J108"/>
    <mergeCell ref="K107:K108"/>
    <mergeCell ref="F109:F110"/>
    <mergeCell ref="G109:G110"/>
    <mergeCell ref="I109:I110"/>
    <mergeCell ref="J109:J110"/>
    <mergeCell ref="K109:K110"/>
    <mergeCell ref="H107:H108"/>
    <mergeCell ref="H109:H110"/>
    <mergeCell ref="H111:H112"/>
    <mergeCell ref="H113:H114"/>
    <mergeCell ref="K100:K101"/>
    <mergeCell ref="F102:F103"/>
    <mergeCell ref="G102:G103"/>
    <mergeCell ref="I102:I103"/>
    <mergeCell ref="J102:J103"/>
    <mergeCell ref="K102:K103"/>
    <mergeCell ref="I104:I105"/>
    <mergeCell ref="J104:J105"/>
    <mergeCell ref="K104:K105"/>
    <mergeCell ref="H100:H101"/>
    <mergeCell ref="H102:H103"/>
    <mergeCell ref="H104:H105"/>
    <mergeCell ref="K91:K92"/>
    <mergeCell ref="F94:F95"/>
    <mergeCell ref="G94:G95"/>
    <mergeCell ref="I94:I95"/>
    <mergeCell ref="J94:J95"/>
    <mergeCell ref="K94:K95"/>
    <mergeCell ref="K96:K97"/>
    <mergeCell ref="F98:F99"/>
    <mergeCell ref="G98:G99"/>
    <mergeCell ref="I98:I99"/>
    <mergeCell ref="J98:J99"/>
    <mergeCell ref="K98:K99"/>
    <mergeCell ref="I96:I97"/>
    <mergeCell ref="J96:J97"/>
    <mergeCell ref="I91:I92"/>
    <mergeCell ref="J91:J92"/>
    <mergeCell ref="H91:H92"/>
    <mergeCell ref="H94:H95"/>
    <mergeCell ref="H96:H97"/>
    <mergeCell ref="H98:H99"/>
    <mergeCell ref="K85:K86"/>
    <mergeCell ref="F87:F88"/>
    <mergeCell ref="G87:G88"/>
    <mergeCell ref="I87:I88"/>
    <mergeCell ref="J87:J88"/>
    <mergeCell ref="K87:K88"/>
    <mergeCell ref="F89:F90"/>
    <mergeCell ref="G89:G90"/>
    <mergeCell ref="I89:I90"/>
    <mergeCell ref="J89:J90"/>
    <mergeCell ref="K89:K90"/>
    <mergeCell ref="I85:I86"/>
    <mergeCell ref="J85:J86"/>
    <mergeCell ref="H85:H86"/>
    <mergeCell ref="H87:H88"/>
    <mergeCell ref="H89:H90"/>
    <mergeCell ref="J78:J79"/>
    <mergeCell ref="K78:K79"/>
    <mergeCell ref="I81:I82"/>
    <mergeCell ref="J81:J82"/>
    <mergeCell ref="K81:K82"/>
    <mergeCell ref="F83:F84"/>
    <mergeCell ref="G83:G84"/>
    <mergeCell ref="I83:I84"/>
    <mergeCell ref="J83:J84"/>
    <mergeCell ref="K83:K84"/>
    <mergeCell ref="I78:I79"/>
    <mergeCell ref="H78:H79"/>
    <mergeCell ref="H81:H82"/>
    <mergeCell ref="H83:H84"/>
    <mergeCell ref="K72:K73"/>
    <mergeCell ref="F74:F75"/>
    <mergeCell ref="G74:G75"/>
    <mergeCell ref="I74:I75"/>
    <mergeCell ref="J74:J75"/>
    <mergeCell ref="K74:K75"/>
    <mergeCell ref="I76:I77"/>
    <mergeCell ref="J76:J77"/>
    <mergeCell ref="K76:K77"/>
    <mergeCell ref="I72:I73"/>
    <mergeCell ref="J72:J73"/>
    <mergeCell ref="H72:H73"/>
    <mergeCell ref="H74:H75"/>
    <mergeCell ref="H76:H77"/>
    <mergeCell ref="K65:K66"/>
    <mergeCell ref="F68:F69"/>
    <mergeCell ref="G68:G69"/>
    <mergeCell ref="I68:I69"/>
    <mergeCell ref="J68:J69"/>
    <mergeCell ref="K68:K69"/>
    <mergeCell ref="F70:F71"/>
    <mergeCell ref="G70:G71"/>
    <mergeCell ref="I70:I71"/>
    <mergeCell ref="J70:J71"/>
    <mergeCell ref="K70:K71"/>
    <mergeCell ref="I65:I66"/>
    <mergeCell ref="J65:J66"/>
    <mergeCell ref="H65:H66"/>
    <mergeCell ref="H68:H69"/>
    <mergeCell ref="H70:H71"/>
    <mergeCell ref="K59:K60"/>
    <mergeCell ref="F61:F62"/>
    <mergeCell ref="G61:G62"/>
    <mergeCell ref="I61:I62"/>
    <mergeCell ref="J61:J62"/>
    <mergeCell ref="K61:K62"/>
    <mergeCell ref="F63:F64"/>
    <mergeCell ref="G63:G64"/>
    <mergeCell ref="I63:I64"/>
    <mergeCell ref="J63:J64"/>
    <mergeCell ref="K63:K64"/>
    <mergeCell ref="F59:F60"/>
    <mergeCell ref="G59:G60"/>
    <mergeCell ref="I59:I60"/>
    <mergeCell ref="J59:J60"/>
    <mergeCell ref="H59:H60"/>
    <mergeCell ref="H61:H62"/>
    <mergeCell ref="H63:H64"/>
    <mergeCell ref="K52:K53"/>
    <mergeCell ref="F55:F56"/>
    <mergeCell ref="G55:G56"/>
    <mergeCell ref="I55:I56"/>
    <mergeCell ref="J55:J56"/>
    <mergeCell ref="K55:K56"/>
    <mergeCell ref="F57:F58"/>
    <mergeCell ref="G57:G58"/>
    <mergeCell ref="I57:I58"/>
    <mergeCell ref="J57:J58"/>
    <mergeCell ref="K57:K58"/>
    <mergeCell ref="F52:F53"/>
    <mergeCell ref="G52:G53"/>
    <mergeCell ref="I52:I53"/>
    <mergeCell ref="J52:J53"/>
    <mergeCell ref="H52:H53"/>
    <mergeCell ref="H55:H56"/>
    <mergeCell ref="H57:H58"/>
    <mergeCell ref="K46:K47"/>
    <mergeCell ref="F48:F49"/>
    <mergeCell ref="G48:G49"/>
    <mergeCell ref="I48:I49"/>
    <mergeCell ref="J48:J49"/>
    <mergeCell ref="K48:K49"/>
    <mergeCell ref="F50:F51"/>
    <mergeCell ref="G50:G51"/>
    <mergeCell ref="I50:I51"/>
    <mergeCell ref="J50:J51"/>
    <mergeCell ref="K50:K51"/>
    <mergeCell ref="F46:F47"/>
    <mergeCell ref="G46:G47"/>
    <mergeCell ref="I46:I47"/>
    <mergeCell ref="J46:J47"/>
    <mergeCell ref="H46:H47"/>
    <mergeCell ref="H48:H49"/>
    <mergeCell ref="H50:H51"/>
    <mergeCell ref="K38:K39"/>
    <mergeCell ref="F42:F43"/>
    <mergeCell ref="G42:G43"/>
    <mergeCell ref="I42:I43"/>
    <mergeCell ref="J42:J43"/>
    <mergeCell ref="K42:K43"/>
    <mergeCell ref="F44:F45"/>
    <mergeCell ref="G44:G45"/>
    <mergeCell ref="I44:I45"/>
    <mergeCell ref="J44:J45"/>
    <mergeCell ref="K44:K45"/>
    <mergeCell ref="F38:F39"/>
    <mergeCell ref="G38:G39"/>
    <mergeCell ref="I38:I39"/>
    <mergeCell ref="J38:J39"/>
    <mergeCell ref="H38:H39"/>
    <mergeCell ref="H42:H43"/>
    <mergeCell ref="H44:H45"/>
    <mergeCell ref="K30:K31"/>
    <mergeCell ref="F32:F33"/>
    <mergeCell ref="G32:G33"/>
    <mergeCell ref="I32:I33"/>
    <mergeCell ref="J32:J33"/>
    <mergeCell ref="K32:K33"/>
    <mergeCell ref="F34:F35"/>
    <mergeCell ref="G34:G35"/>
    <mergeCell ref="I34:I35"/>
    <mergeCell ref="J34:J35"/>
    <mergeCell ref="K34:K35"/>
    <mergeCell ref="G30:G31"/>
    <mergeCell ref="I30:I31"/>
    <mergeCell ref="J30:J31"/>
    <mergeCell ref="F30:F31"/>
    <mergeCell ref="H30:H31"/>
    <mergeCell ref="H32:H33"/>
    <mergeCell ref="H34:H35"/>
    <mergeCell ref="F22:F23"/>
    <mergeCell ref="G22:G23"/>
    <mergeCell ref="I22:I23"/>
    <mergeCell ref="J22:J23"/>
    <mergeCell ref="K22:K23"/>
    <mergeCell ref="F26:F27"/>
    <mergeCell ref="G26:G27"/>
    <mergeCell ref="I26:I27"/>
    <mergeCell ref="J26:J27"/>
    <mergeCell ref="K26:K27"/>
    <mergeCell ref="H22:H23"/>
    <mergeCell ref="H26:H27"/>
    <mergeCell ref="G18:G19"/>
    <mergeCell ref="I18:I19"/>
    <mergeCell ref="J18:J19"/>
    <mergeCell ref="K18:K19"/>
    <mergeCell ref="F20:F21"/>
    <mergeCell ref="G20:G21"/>
    <mergeCell ref="I20:I21"/>
    <mergeCell ref="J20:J21"/>
    <mergeCell ref="K20:K21"/>
    <mergeCell ref="F18:F19"/>
    <mergeCell ref="H18:H19"/>
    <mergeCell ref="H20:H21"/>
    <mergeCell ref="G9:G10"/>
    <mergeCell ref="I9:I10"/>
    <mergeCell ref="J9:J10"/>
    <mergeCell ref="K9:K10"/>
    <mergeCell ref="F13:F14"/>
    <mergeCell ref="G13:G14"/>
    <mergeCell ref="I13:I14"/>
    <mergeCell ref="J13:J14"/>
    <mergeCell ref="K13:K14"/>
    <mergeCell ref="F9:F10"/>
    <mergeCell ref="H9:H10"/>
    <mergeCell ref="H13:H14"/>
    <mergeCell ref="G5:G6"/>
    <mergeCell ref="I5:I6"/>
    <mergeCell ref="J5:J6"/>
    <mergeCell ref="K5:K6"/>
    <mergeCell ref="F7:F8"/>
    <mergeCell ref="G7:G8"/>
    <mergeCell ref="I7:I8"/>
    <mergeCell ref="J7:J8"/>
    <mergeCell ref="K7:K8"/>
    <mergeCell ref="F5:F6"/>
    <mergeCell ref="H5:H6"/>
    <mergeCell ref="H7:H8"/>
    <mergeCell ref="E83:E84"/>
    <mergeCell ref="E85:E86"/>
    <mergeCell ref="F85:F86"/>
    <mergeCell ref="G85:G86"/>
    <mergeCell ref="F76:F77"/>
    <mergeCell ref="G76:G77"/>
    <mergeCell ref="F81:F82"/>
    <mergeCell ref="G81:G82"/>
    <mergeCell ref="E78:E79"/>
    <mergeCell ref="F78:F79"/>
    <mergeCell ref="G78:G79"/>
    <mergeCell ref="B94:C106"/>
    <mergeCell ref="D94:D97"/>
    <mergeCell ref="E94:E95"/>
    <mergeCell ref="D102:D106"/>
    <mergeCell ref="E102:E103"/>
    <mergeCell ref="D98:D101"/>
    <mergeCell ref="F96:F97"/>
    <mergeCell ref="G96:G97"/>
    <mergeCell ref="F100:F101"/>
    <mergeCell ref="G100:G101"/>
    <mergeCell ref="B81:C93"/>
    <mergeCell ref="E81:E82"/>
    <mergeCell ref="E87:E88"/>
    <mergeCell ref="I100:I101"/>
    <mergeCell ref="J100:J101"/>
    <mergeCell ref="F72:F73"/>
    <mergeCell ref="D63:D67"/>
    <mergeCell ref="E63:E64"/>
    <mergeCell ref="E65:E66"/>
    <mergeCell ref="F65:F66"/>
    <mergeCell ref="G65:G66"/>
    <mergeCell ref="G72:G73"/>
    <mergeCell ref="E89:E90"/>
    <mergeCell ref="E91:E92"/>
    <mergeCell ref="F91:F92"/>
    <mergeCell ref="G91:G92"/>
    <mergeCell ref="B68:C80"/>
    <mergeCell ref="E76:E77"/>
    <mergeCell ref="D76:D80"/>
    <mergeCell ref="D81:D84"/>
    <mergeCell ref="D85:D88"/>
    <mergeCell ref="D89:D93"/>
    <mergeCell ref="E70:E71"/>
    <mergeCell ref="E72:E73"/>
    <mergeCell ref="B42:B67"/>
    <mergeCell ref="C42:C54"/>
    <mergeCell ref="C55:C67"/>
    <mergeCell ref="D42:D45"/>
    <mergeCell ref="D46:D49"/>
    <mergeCell ref="D55:D58"/>
    <mergeCell ref="E55:E56"/>
    <mergeCell ref="E57:E58"/>
    <mergeCell ref="D59:D62"/>
    <mergeCell ref="E59:E60"/>
    <mergeCell ref="E61:E62"/>
    <mergeCell ref="F107:F108"/>
    <mergeCell ref="G107:G108"/>
    <mergeCell ref="E129:E130"/>
    <mergeCell ref="E96:E97"/>
    <mergeCell ref="E98:E99"/>
    <mergeCell ref="E104:E105"/>
    <mergeCell ref="E100:E101"/>
    <mergeCell ref="F104:F105"/>
    <mergeCell ref="G104:G105"/>
    <mergeCell ref="F111:F112"/>
    <mergeCell ref="G111:G112"/>
    <mergeCell ref="F115:F116"/>
    <mergeCell ref="G115:G116"/>
    <mergeCell ref="F119:F120"/>
    <mergeCell ref="G119:G120"/>
    <mergeCell ref="D26:D29"/>
    <mergeCell ref="E26:E27"/>
    <mergeCell ref="E28:E29"/>
    <mergeCell ref="D50:D54"/>
    <mergeCell ref="E42:E43"/>
    <mergeCell ref="E44:E45"/>
    <mergeCell ref="E46:E47"/>
    <mergeCell ref="E48:E49"/>
    <mergeCell ref="E50:E51"/>
    <mergeCell ref="E52:E53"/>
    <mergeCell ref="D30:D33"/>
    <mergeCell ref="D34:D37"/>
    <mergeCell ref="D38:D41"/>
    <mergeCell ref="E30:E31"/>
    <mergeCell ref="E32:E33"/>
    <mergeCell ref="E34:E35"/>
    <mergeCell ref="E36:E37"/>
    <mergeCell ref="D111:D114"/>
    <mergeCell ref="D115:D118"/>
    <mergeCell ref="E115:E116"/>
    <mergeCell ref="B107:C118"/>
    <mergeCell ref="D107:D110"/>
    <mergeCell ref="B131:C142"/>
    <mergeCell ref="D131:D134"/>
    <mergeCell ref="E131:E132"/>
    <mergeCell ref="E133:E134"/>
    <mergeCell ref="D135:D138"/>
    <mergeCell ref="B119:C130"/>
    <mergeCell ref="D119:D122"/>
    <mergeCell ref="E119:E120"/>
    <mergeCell ref="E121:E122"/>
    <mergeCell ref="D123:D126"/>
    <mergeCell ref="E123:E124"/>
    <mergeCell ref="E125:E126"/>
    <mergeCell ref="D127:D130"/>
    <mergeCell ref="E135:E136"/>
    <mergeCell ref="E137:E138"/>
    <mergeCell ref="D139:D142"/>
    <mergeCell ref="E139:E140"/>
    <mergeCell ref="E141:E142"/>
    <mergeCell ref="E127:E128"/>
    <mergeCell ref="E117:E118"/>
    <mergeCell ref="E109:E110"/>
    <mergeCell ref="E111:E112"/>
    <mergeCell ref="E107:E108"/>
    <mergeCell ref="E113:E114"/>
    <mergeCell ref="E68:E69"/>
    <mergeCell ref="D68:D71"/>
    <mergeCell ref="D72:D75"/>
    <mergeCell ref="E74:E75"/>
    <mergeCell ref="B4:C4"/>
    <mergeCell ref="B5:C17"/>
    <mergeCell ref="D5:D8"/>
    <mergeCell ref="E5:E6"/>
    <mergeCell ref="E7:E8"/>
    <mergeCell ref="E11:E12"/>
    <mergeCell ref="E13:E14"/>
    <mergeCell ref="E15:E16"/>
    <mergeCell ref="D9:D12"/>
    <mergeCell ref="E9:E10"/>
    <mergeCell ref="D13:D17"/>
    <mergeCell ref="B18:B41"/>
    <mergeCell ref="C18:C29"/>
    <mergeCell ref="C30:C41"/>
    <mergeCell ref="D18:D21"/>
    <mergeCell ref="E18:E19"/>
    <mergeCell ref="E20:E21"/>
    <mergeCell ref="D22:D25"/>
    <mergeCell ref="E22:E23"/>
    <mergeCell ref="E24:E25"/>
    <mergeCell ref="E38:E39"/>
    <mergeCell ref="E40:E41"/>
    <mergeCell ref="L5:L6"/>
    <mergeCell ref="L7:L8"/>
    <mergeCell ref="L9:L10"/>
    <mergeCell ref="L13:L14"/>
    <mergeCell ref="L18:L19"/>
    <mergeCell ref="L20:L21"/>
    <mergeCell ref="L22:L23"/>
    <mergeCell ref="L26:L27"/>
    <mergeCell ref="L30:L31"/>
    <mergeCell ref="L32:L33"/>
    <mergeCell ref="L34:L35"/>
    <mergeCell ref="L38:L39"/>
    <mergeCell ref="L42:L43"/>
    <mergeCell ref="L44:L45"/>
    <mergeCell ref="L46:L47"/>
    <mergeCell ref="L48:L49"/>
    <mergeCell ref="L50:L51"/>
    <mergeCell ref="L52:L53"/>
    <mergeCell ref="L55:L56"/>
    <mergeCell ref="L57:L58"/>
    <mergeCell ref="L59:L60"/>
    <mergeCell ref="L61:L62"/>
    <mergeCell ref="L63:L64"/>
    <mergeCell ref="L65:L66"/>
    <mergeCell ref="L68:L69"/>
    <mergeCell ref="L70:L71"/>
    <mergeCell ref="L72:L73"/>
    <mergeCell ref="L74:L75"/>
    <mergeCell ref="L76:L77"/>
    <mergeCell ref="L78:L79"/>
    <mergeCell ref="L81:L82"/>
    <mergeCell ref="L83:L84"/>
    <mergeCell ref="L85:L86"/>
    <mergeCell ref="L87:L88"/>
    <mergeCell ref="L89:L90"/>
    <mergeCell ref="L91:L92"/>
    <mergeCell ref="L94:L95"/>
    <mergeCell ref="L96:L97"/>
    <mergeCell ref="L98:L99"/>
    <mergeCell ref="L100:L101"/>
    <mergeCell ref="L102:L103"/>
    <mergeCell ref="L104:L105"/>
    <mergeCell ref="L107:L108"/>
    <mergeCell ref="L109:L110"/>
    <mergeCell ref="L111:L112"/>
    <mergeCell ref="L131:L132"/>
    <mergeCell ref="L133:L134"/>
    <mergeCell ref="L135:L136"/>
    <mergeCell ref="L137:L138"/>
    <mergeCell ref="L139:L140"/>
    <mergeCell ref="L141:L142"/>
    <mergeCell ref="L113:L114"/>
    <mergeCell ref="L115:L116"/>
    <mergeCell ref="L117:L118"/>
    <mergeCell ref="L119:L120"/>
    <mergeCell ref="L121:L122"/>
    <mergeCell ref="L123:L124"/>
    <mergeCell ref="L125:L126"/>
    <mergeCell ref="L127:L128"/>
    <mergeCell ref="L129:L130"/>
    <mergeCell ref="O5:O6"/>
    <mergeCell ref="O7:O8"/>
    <mergeCell ref="O9:O10"/>
    <mergeCell ref="O13:O14"/>
    <mergeCell ref="O18:O19"/>
    <mergeCell ref="O20:O21"/>
    <mergeCell ref="O22:O23"/>
    <mergeCell ref="O26:O27"/>
    <mergeCell ref="O30:O31"/>
    <mergeCell ref="O32:O33"/>
    <mergeCell ref="O34:O35"/>
    <mergeCell ref="O38:O39"/>
    <mergeCell ref="O42:O43"/>
    <mergeCell ref="O44:O45"/>
    <mergeCell ref="O46:O47"/>
    <mergeCell ref="O48:O49"/>
    <mergeCell ref="O50:O51"/>
    <mergeCell ref="O52:O53"/>
    <mergeCell ref="O55:O56"/>
    <mergeCell ref="O57:O58"/>
    <mergeCell ref="O59:O60"/>
    <mergeCell ref="O61:O62"/>
    <mergeCell ref="O63:O64"/>
    <mergeCell ref="O65:O66"/>
    <mergeCell ref="O68:O69"/>
    <mergeCell ref="O70:O71"/>
    <mergeCell ref="O72:O73"/>
    <mergeCell ref="O74:O75"/>
    <mergeCell ref="O76:O77"/>
    <mergeCell ref="O78:O79"/>
    <mergeCell ref="O81:O82"/>
    <mergeCell ref="O83:O84"/>
    <mergeCell ref="O85:O86"/>
    <mergeCell ref="O87:O88"/>
    <mergeCell ref="O89:O90"/>
    <mergeCell ref="O91:O92"/>
    <mergeCell ref="O94:O95"/>
    <mergeCell ref="O96:O97"/>
    <mergeCell ref="O98:O99"/>
    <mergeCell ref="O100:O101"/>
    <mergeCell ref="O102:O103"/>
    <mergeCell ref="O104:O105"/>
    <mergeCell ref="O107:O108"/>
    <mergeCell ref="O109:O110"/>
    <mergeCell ref="O111:O112"/>
    <mergeCell ref="O131:O132"/>
    <mergeCell ref="O133:O134"/>
    <mergeCell ref="O135:O136"/>
    <mergeCell ref="O137:O138"/>
    <mergeCell ref="O139:O140"/>
    <mergeCell ref="O141:O142"/>
    <mergeCell ref="O113:O114"/>
    <mergeCell ref="O115:O116"/>
    <mergeCell ref="O117:O118"/>
    <mergeCell ref="O119:O120"/>
    <mergeCell ref="O121:O122"/>
    <mergeCell ref="O123:O124"/>
    <mergeCell ref="O125:O126"/>
    <mergeCell ref="O127:O128"/>
    <mergeCell ref="O129:O130"/>
  </mergeCells>
  <phoneticPr fontId="1"/>
  <pageMargins left="0.23622047244094491" right="0.23622047244094491" top="0.74803149606299213" bottom="0.74803149606299213" header="0.31496062992125984" footer="0.31496062992125984"/>
  <pageSetup paperSize="9" scale="60" orientation="portrait" r:id="rId1"/>
  <headerFooter differentFirst="1">
    <oddFooter xml:space="preserve">&amp;R
</oddFooter>
    <firstFooter xml:space="preserve">&amp;R
</firstFooter>
  </headerFooter>
  <rowBreaks count="1" manualBreakCount="1">
    <brk id="80" max="1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B2:Q24"/>
  <sheetViews>
    <sheetView zoomScale="85" zoomScaleNormal="85" workbookViewId="0">
      <selection activeCell="T14" sqref="T14"/>
    </sheetView>
  </sheetViews>
  <sheetFormatPr defaultRowHeight="18.75" x14ac:dyDescent="0.4"/>
  <cols>
    <col min="1" max="2" width="2.625" customWidth="1"/>
    <col min="3" max="3" width="12.25" customWidth="1"/>
    <col min="4" max="4" width="8.625" customWidth="1"/>
    <col min="5" max="5" width="13.625" customWidth="1"/>
    <col min="6" max="6" width="8.625" customWidth="1"/>
    <col min="7" max="7" width="13.625" customWidth="1"/>
    <col min="8" max="8" width="8.625" customWidth="1"/>
    <col min="9" max="9" width="13.625" customWidth="1"/>
    <col min="10" max="10" width="8.625" customWidth="1"/>
    <col min="11" max="11" width="13.625" customWidth="1"/>
    <col min="12" max="12" width="8.625" customWidth="1"/>
    <col min="13" max="13" width="13.625" customWidth="1"/>
    <col min="14" max="14" width="8.625" customWidth="1"/>
    <col min="15" max="15" width="13.625" customWidth="1"/>
    <col min="16" max="16" width="8.625" customWidth="1"/>
    <col min="17" max="17" width="13.625" customWidth="1"/>
    <col min="18" max="18" width="2.625" customWidth="1"/>
  </cols>
  <sheetData>
    <row r="2" spans="2:17" x14ac:dyDescent="0.4">
      <c r="B2" t="s">
        <v>24</v>
      </c>
      <c r="J2" s="3"/>
      <c r="K2" s="3"/>
      <c r="L2" s="3"/>
      <c r="M2" s="3"/>
      <c r="N2" s="3"/>
      <c r="O2" s="3"/>
    </row>
    <row r="4" spans="2:17" x14ac:dyDescent="0.4">
      <c r="B4" t="s">
        <v>25</v>
      </c>
      <c r="I4" t="s">
        <v>14</v>
      </c>
      <c r="J4" s="3"/>
      <c r="K4" s="3" t="s">
        <v>23</v>
      </c>
    </row>
    <row r="5" spans="2:17" ht="45" customHeight="1" x14ac:dyDescent="0.4">
      <c r="C5" s="1"/>
      <c r="D5" s="94" t="s">
        <v>16</v>
      </c>
      <c r="E5" s="95"/>
      <c r="F5" s="96" t="s">
        <v>13</v>
      </c>
      <c r="G5" s="95"/>
      <c r="H5" s="96" t="s">
        <v>15</v>
      </c>
      <c r="I5" s="95"/>
      <c r="J5" s="5" t="s">
        <v>21</v>
      </c>
      <c r="K5" s="5" t="s">
        <v>22</v>
      </c>
    </row>
    <row r="6" spans="2:17" x14ac:dyDescent="0.4">
      <c r="C6" s="2" t="s">
        <v>0</v>
      </c>
      <c r="D6" s="94"/>
      <c r="E6" s="95"/>
      <c r="F6" s="94"/>
      <c r="G6" s="95"/>
      <c r="H6" s="94"/>
      <c r="I6" s="95"/>
      <c r="J6" s="4" t="e">
        <f>F6/D6</f>
        <v>#DIV/0!</v>
      </c>
      <c r="K6" s="4" t="e">
        <f>H6/D6</f>
        <v>#DIV/0!</v>
      </c>
    </row>
    <row r="7" spans="2:17" x14ac:dyDescent="0.4">
      <c r="C7" s="2" t="s">
        <v>2</v>
      </c>
      <c r="D7" s="94"/>
      <c r="E7" s="95"/>
      <c r="F7" s="94"/>
      <c r="G7" s="95"/>
      <c r="H7" s="94"/>
      <c r="I7" s="95"/>
      <c r="J7" s="4" t="e">
        <f>F7/D7</f>
        <v>#DIV/0!</v>
      </c>
      <c r="K7" s="4" t="e">
        <f>H7/D7</f>
        <v>#DIV/0!</v>
      </c>
    </row>
    <row r="8" spans="2:17" x14ac:dyDescent="0.4">
      <c r="C8" s="2" t="s">
        <v>1</v>
      </c>
      <c r="D8" s="94">
        <f>SUM(D6:D7)</f>
        <v>0</v>
      </c>
      <c r="E8" s="95"/>
      <c r="F8" s="94">
        <f>SUM(F6:F7)</f>
        <v>0</v>
      </c>
      <c r="G8" s="95"/>
      <c r="H8" s="94">
        <f>SUM(H6:H7)</f>
        <v>0</v>
      </c>
      <c r="I8" s="95"/>
      <c r="J8" s="4" t="e">
        <f>F8/D8</f>
        <v>#DIV/0!</v>
      </c>
      <c r="K8" s="4" t="e">
        <f>H8/D8</f>
        <v>#DIV/0!</v>
      </c>
    </row>
    <row r="10" spans="2:17" x14ac:dyDescent="0.4">
      <c r="B10" t="s">
        <v>26</v>
      </c>
    </row>
    <row r="11" spans="2:17" x14ac:dyDescent="0.4">
      <c r="C11" s="97"/>
      <c r="D11" s="94" t="s">
        <v>18</v>
      </c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0"/>
      <c r="Q11" s="95"/>
    </row>
    <row r="12" spans="2:17" x14ac:dyDescent="0.4">
      <c r="C12" s="98"/>
      <c r="D12" s="94" t="s">
        <v>8</v>
      </c>
      <c r="E12" s="95"/>
      <c r="F12" s="94" t="s">
        <v>9</v>
      </c>
      <c r="G12" s="95"/>
      <c r="H12" s="94" t="s">
        <v>10</v>
      </c>
      <c r="I12" s="95"/>
      <c r="J12" s="94" t="s">
        <v>11</v>
      </c>
      <c r="K12" s="95"/>
      <c r="L12" s="94" t="s">
        <v>20</v>
      </c>
      <c r="M12" s="95"/>
      <c r="N12" s="94" t="s">
        <v>12</v>
      </c>
      <c r="O12" s="95"/>
      <c r="P12" s="94" t="s">
        <v>17</v>
      </c>
      <c r="Q12" s="95"/>
    </row>
    <row r="13" spans="2:17" x14ac:dyDescent="0.4">
      <c r="C13" s="99"/>
      <c r="D13" s="2" t="s">
        <v>6</v>
      </c>
      <c r="E13" s="2" t="s">
        <v>7</v>
      </c>
      <c r="F13" s="2" t="s">
        <v>6</v>
      </c>
      <c r="G13" s="2" t="s">
        <v>7</v>
      </c>
      <c r="H13" s="2" t="s">
        <v>6</v>
      </c>
      <c r="I13" s="2" t="s">
        <v>7</v>
      </c>
      <c r="J13" s="2" t="s">
        <v>6</v>
      </c>
      <c r="K13" s="2" t="s">
        <v>7</v>
      </c>
      <c r="L13" s="2" t="s">
        <v>6</v>
      </c>
      <c r="M13" s="2" t="s">
        <v>7</v>
      </c>
      <c r="N13" s="2" t="s">
        <v>6</v>
      </c>
      <c r="O13" s="2" t="s">
        <v>7</v>
      </c>
      <c r="P13" s="2" t="s">
        <v>6</v>
      </c>
      <c r="Q13" s="2" t="s">
        <v>7</v>
      </c>
    </row>
    <row r="14" spans="2:17" x14ac:dyDescent="0.4">
      <c r="C14" s="2" t="s">
        <v>3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2:17" x14ac:dyDescent="0.4">
      <c r="C15" s="2" t="s">
        <v>4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2:17" x14ac:dyDescent="0.4">
      <c r="C16" s="2" t="s">
        <v>1</v>
      </c>
      <c r="D16" s="2">
        <f t="shared" ref="D16:Q16" si="0">SUM(D14:D15)</f>
        <v>0</v>
      </c>
      <c r="E16" s="2">
        <f t="shared" si="0"/>
        <v>0</v>
      </c>
      <c r="F16" s="2">
        <f t="shared" si="0"/>
        <v>0</v>
      </c>
      <c r="G16" s="2">
        <f t="shared" si="0"/>
        <v>0</v>
      </c>
      <c r="H16" s="2">
        <f t="shared" si="0"/>
        <v>0</v>
      </c>
      <c r="I16" s="2">
        <f t="shared" si="0"/>
        <v>0</v>
      </c>
      <c r="J16" s="2">
        <f t="shared" si="0"/>
        <v>0</v>
      </c>
      <c r="K16" s="2">
        <f t="shared" si="0"/>
        <v>0</v>
      </c>
      <c r="L16" s="2">
        <f t="shared" si="0"/>
        <v>0</v>
      </c>
      <c r="M16" s="2">
        <f t="shared" si="0"/>
        <v>0</v>
      </c>
      <c r="N16" s="2">
        <f t="shared" si="0"/>
        <v>0</v>
      </c>
      <c r="O16" s="2">
        <f t="shared" si="0"/>
        <v>0</v>
      </c>
      <c r="P16" s="2">
        <f t="shared" si="0"/>
        <v>0</v>
      </c>
      <c r="Q16" s="2">
        <f t="shared" si="0"/>
        <v>0</v>
      </c>
    </row>
    <row r="17" spans="3:17" x14ac:dyDescent="0.4">
      <c r="C17" s="6" t="s">
        <v>5</v>
      </c>
    </row>
    <row r="18" spans="3:17" x14ac:dyDescent="0.4">
      <c r="C18" s="97"/>
      <c r="D18" s="94" t="s">
        <v>19</v>
      </c>
      <c r="E18" s="100"/>
      <c r="F18" s="100"/>
      <c r="G18" s="100"/>
      <c r="H18" s="100"/>
      <c r="I18" s="100"/>
      <c r="J18" s="100"/>
      <c r="K18" s="100"/>
      <c r="L18" s="100"/>
      <c r="M18" s="100"/>
      <c r="N18" s="100"/>
      <c r="O18" s="100"/>
      <c r="P18" s="100"/>
      <c r="Q18" s="95"/>
    </row>
    <row r="19" spans="3:17" x14ac:dyDescent="0.4">
      <c r="C19" s="98"/>
      <c r="D19" s="94" t="s">
        <v>8</v>
      </c>
      <c r="E19" s="95"/>
      <c r="F19" s="94" t="s">
        <v>9</v>
      </c>
      <c r="G19" s="95"/>
      <c r="H19" s="94" t="s">
        <v>10</v>
      </c>
      <c r="I19" s="95"/>
      <c r="J19" s="94" t="s">
        <v>11</v>
      </c>
      <c r="K19" s="95"/>
      <c r="L19" s="94" t="s">
        <v>20</v>
      </c>
      <c r="M19" s="95"/>
      <c r="N19" s="94" t="s">
        <v>12</v>
      </c>
      <c r="O19" s="95"/>
      <c r="P19" s="94" t="s">
        <v>17</v>
      </c>
      <c r="Q19" s="95"/>
    </row>
    <row r="20" spans="3:17" x14ac:dyDescent="0.4">
      <c r="C20" s="99"/>
      <c r="D20" s="2" t="s">
        <v>6</v>
      </c>
      <c r="E20" s="2" t="s">
        <v>7</v>
      </c>
      <c r="F20" s="2" t="s">
        <v>6</v>
      </c>
      <c r="G20" s="2" t="s">
        <v>7</v>
      </c>
      <c r="H20" s="2" t="s">
        <v>6</v>
      </c>
      <c r="I20" s="2" t="s">
        <v>7</v>
      </c>
      <c r="J20" s="2" t="s">
        <v>6</v>
      </c>
      <c r="K20" s="2" t="s">
        <v>7</v>
      </c>
      <c r="L20" s="2" t="s">
        <v>6</v>
      </c>
      <c r="M20" s="2" t="s">
        <v>7</v>
      </c>
      <c r="N20" s="2" t="s">
        <v>6</v>
      </c>
      <c r="O20" s="2" t="s">
        <v>7</v>
      </c>
      <c r="P20" s="2" t="s">
        <v>6</v>
      </c>
      <c r="Q20" s="2" t="s">
        <v>7</v>
      </c>
    </row>
    <row r="21" spans="3:17" x14ac:dyDescent="0.4">
      <c r="C21" s="2" t="s">
        <v>3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3:17" x14ac:dyDescent="0.4">
      <c r="C22" s="2" t="s">
        <v>4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3:17" x14ac:dyDescent="0.4">
      <c r="C23" s="2" t="s">
        <v>1</v>
      </c>
      <c r="D23" s="2">
        <f t="shared" ref="D23:Q23" si="1">SUM(D21:D22)</f>
        <v>0</v>
      </c>
      <c r="E23" s="2">
        <f t="shared" si="1"/>
        <v>0</v>
      </c>
      <c r="F23" s="2">
        <f t="shared" si="1"/>
        <v>0</v>
      </c>
      <c r="G23" s="2">
        <f t="shared" si="1"/>
        <v>0</v>
      </c>
      <c r="H23" s="2">
        <f t="shared" si="1"/>
        <v>0</v>
      </c>
      <c r="I23" s="2">
        <f t="shared" si="1"/>
        <v>0</v>
      </c>
      <c r="J23" s="2">
        <f t="shared" si="1"/>
        <v>0</v>
      </c>
      <c r="K23" s="2">
        <f t="shared" si="1"/>
        <v>0</v>
      </c>
      <c r="L23" s="2">
        <f t="shared" si="1"/>
        <v>0</v>
      </c>
      <c r="M23" s="2">
        <f t="shared" si="1"/>
        <v>0</v>
      </c>
      <c r="N23" s="2">
        <f t="shared" si="1"/>
        <v>0</v>
      </c>
      <c r="O23" s="2">
        <f t="shared" si="1"/>
        <v>0</v>
      </c>
      <c r="P23" s="2">
        <f t="shared" si="1"/>
        <v>0</v>
      </c>
      <c r="Q23" s="2">
        <f t="shared" si="1"/>
        <v>0</v>
      </c>
    </row>
    <row r="24" spans="3:17" x14ac:dyDescent="0.4">
      <c r="C24" s="6" t="s">
        <v>5</v>
      </c>
    </row>
  </sheetData>
  <mergeCells count="30">
    <mergeCell ref="C18:C20"/>
    <mergeCell ref="D18:Q18"/>
    <mergeCell ref="D19:E19"/>
    <mergeCell ref="F19:G19"/>
    <mergeCell ref="H19:I19"/>
    <mergeCell ref="J19:K19"/>
    <mergeCell ref="L19:M19"/>
    <mergeCell ref="N19:O19"/>
    <mergeCell ref="P19:Q19"/>
    <mergeCell ref="C11:C13"/>
    <mergeCell ref="D11:Q11"/>
    <mergeCell ref="D12:E12"/>
    <mergeCell ref="F12:G12"/>
    <mergeCell ref="H12:I12"/>
    <mergeCell ref="J12:K12"/>
    <mergeCell ref="L12:M12"/>
    <mergeCell ref="N12:O12"/>
    <mergeCell ref="P12:Q12"/>
    <mergeCell ref="D7:E7"/>
    <mergeCell ref="F7:G7"/>
    <mergeCell ref="H7:I7"/>
    <mergeCell ref="D8:E8"/>
    <mergeCell ref="F8:G8"/>
    <mergeCell ref="H8:I8"/>
    <mergeCell ref="D5:E5"/>
    <mergeCell ref="F5:G5"/>
    <mergeCell ref="H5:I5"/>
    <mergeCell ref="D6:E6"/>
    <mergeCell ref="F6:G6"/>
    <mergeCell ref="H6:I6"/>
  </mergeCells>
  <phoneticPr fontId="1"/>
  <pageMargins left="0.70866141732283472" right="0.70866141732283472" top="1.1417322834645669" bottom="0.74803149606299213" header="0.31496062992125984" footer="0.31496062992125984"/>
  <pageSetup paperSize="9" orientation="portrait" r:id="rId1"/>
  <headerFooter differentFirst="1">
    <oddFooter>&amp;R_x000D_&amp;1#&amp;"Calibri"&amp;8&amp;K0000FF 通常文書（社内外関係者限り）</oddFooter>
    <firstHeader>&amp;R&amp;7&amp;U作成課：○○課
保存期間：令和○○年○○月○○日まで保存
（セット後は保存期間〇〇年）
性質/日付： 機密性○、令和○○年○○月○○日
未定稿　備考：個人文書</firstHeader>
    <firstFooter>&amp;R_x000D_&amp;1#&amp;"Calibri"&amp;8&amp;K0000FF 通常文書（社内外関係者限り）</first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7CAB43C3DCCB840BF60404BF31BFEA1" ma:contentTypeVersion="11" ma:contentTypeDescription="新しいドキュメントを作成します。" ma:contentTypeScope="" ma:versionID="be07ff89b267d927d75afbe19b6cb4d3">
  <xsd:schema xmlns:xsd="http://www.w3.org/2001/XMLSchema" xmlns:xs="http://www.w3.org/2001/XMLSchema" xmlns:p="http://schemas.microsoft.com/office/2006/metadata/properties" xmlns:ns2="4e7b65b3-33c7-42bd-8d04-e488626bc48e" xmlns:ns3="9bcb791a-21ea-455b-ac35-3a9f6f1de2cb" targetNamespace="http://schemas.microsoft.com/office/2006/metadata/properties" ma:root="true" ma:fieldsID="a075eeb48e6e1744b7878093ab96226c" ns2:_="" ns3:_="">
    <xsd:import namespace="4e7b65b3-33c7-42bd-8d04-e488626bc48e"/>
    <xsd:import namespace="9bcb791a-21ea-455b-ac35-3a9f6f1de2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7b65b3-33c7-42bd-8d04-e488626bc4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9a73d1f2-74f2-46f7-95a9-63353ed090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cb791a-21ea-455b-ac35-3a9f6f1de2c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034fa48-7ae6-4e27-9a36-424a3c9ee178}" ma:internalName="TaxCatchAll" ma:showField="CatchAllData" ma:web="9bcb791a-21ea-455b-ac35-3a9f6f1de2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bcb791a-21ea-455b-ac35-3a9f6f1de2cb" xsi:nil="true"/>
    <lcf76f155ced4ddcb4097134ff3c332f xmlns="4e7b65b3-33c7-42bd-8d04-e488626bc48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9F12FDA-DD52-4DD5-BA62-41248F48644F}"/>
</file>

<file path=customXml/itemProps2.xml><?xml version="1.0" encoding="utf-8"?>
<ds:datastoreItem xmlns:ds="http://schemas.openxmlformats.org/officeDocument/2006/customXml" ds:itemID="{16AF0F66-602A-487A-A954-84DBF07AC4E8}"/>
</file>

<file path=customXml/itemProps3.xml><?xml version="1.0" encoding="utf-8"?>
<ds:datastoreItem xmlns:ds="http://schemas.openxmlformats.org/officeDocument/2006/customXml" ds:itemID="{8F64D868-A0BE-4E7C-92BB-786D0F4F949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①更新月（最新）分及び過去分</vt:lpstr>
      <vt:lpstr>（参考）従前の調査様式</vt:lpstr>
      <vt:lpstr>'①更新月（最新）分及び過去分'!Print_Area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2026-08-03T08:04:14Z</dcterms:created>
  <dcterms:modified xsi:type="dcterms:W3CDTF">2026-08-03T08:04:29Z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0x01010097CAB43C3DCCB840BF60404BF31BFEA1</vt:lpwstr>
  </property>
</Properties>
</file>